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8302189\Desktop\"/>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<sst xmlns="http://schemas.openxmlformats.org/spreadsheetml/2006/main" count="22500" uniqueCount="15869">
  <si>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</si>
  <si>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</si>
  <si>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</si>
  <si>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</si>
  <si>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</si>
  <si>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</si>
  <si>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</si>
  <si>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</si>
  <si>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</si>
  <si>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</si>
  <si>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</si>
  <si>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</si>
  <si>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</si>
  <si>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</si>
  <si>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</si>
  <si>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</si>
  <si>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</si>
  <si>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</si>
  <si>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</si>
  <si>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</si>
  <si>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</si>
  <si>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</si>
  <si>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</si>
  <si>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</si>
  <si>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</si>
  <si>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</si>
  <si>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</si>
  <si>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</si>
  <si>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</si>
  <si>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</si>
  <si>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</si>
  <si>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</si>
  <si>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</si>
  <si>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</si>
  <si>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</si>
  <si>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</si>
  <si>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</si>
  <si>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</si>
  <si>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</si>
  <si>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</si>
  <si>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</si>
  <si>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</si>
  <si>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</si>
  <si>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</si>
  <si>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</si>
  <si>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</si>
  <si>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</si>
  <si>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</si>
  <si>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</si>
  <si>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</si>
  <si>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</si>
  <si>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</si>
  <si>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</si>
  <si>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</si>
  <si>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</si>
  <si>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</si>
  <si>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</si>
  <si>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</si>
  <si>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</si>
  <si>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</si>
  <si>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</si>
  <si>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</si>
  <si>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</si>
  <si>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</si>
  <si>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</si>
  <si>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</si>
  <si>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</si>
  <si>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</si>
  <si>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</si>
  <si>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</si>
  <si>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</si>
  <si>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</si>
  <si>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</si>
  <si>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</si>
  <si>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</si>
  <si>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</si>
  <si>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</si>
  <si>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</si>
  <si>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</si>
  <si>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</si>
  <si>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</si>
  <si>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</si>
  <si>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</si>
  <si>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</si>
  <si>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</si>
  <si>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</si>
  <si>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</si>
  <si>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</si>
  <si>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</si>
  <si>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</si>
  <si>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</si>
  <si>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</si>
  <si>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</si>
  <si>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</si>
  <si>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</si>
  <si>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</si>
  <si>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</si>
  <si>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</si>
  <si>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</si>
  <si>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</si>
  <si>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</si>
  <si>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</si>
  <si>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</si>
  <si>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</si>
  <si>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</si>
  <si>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</si>
  <si>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</si>
  <si>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</si>
  <si>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</si>
  <si>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</si>
  <si>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</si>
  <si>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</si>
  <si>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</si>
  <si>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</si>
  <si>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</si>
  <si>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</si>
  <si>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</si>
  <si>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</si>
  <si>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</si>
  <si>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</si>
  <si>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</si>
  <si>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</si>
  <si>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</si>
  <si>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</si>
  <si>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</si>
  <si>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</si>
  <si>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</si>
  <si>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</si>
  <si>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</si>
  <si>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</si>
  <si>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</si>
  <si>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</si>
  <si>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</si>
  <si>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</si>
  <si>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</si>
  <si>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</si>
  <si>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</si>
  <si>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</si>
  <si>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</si>
  <si>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</si>
  <si>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</si>
  <si>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</si>
  <si>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</si>
  <si>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</si>
  <si>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</si>
  <si>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</si>
  <si>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</si>
  <si>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</si>
  <si>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</si>
  <si>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</si>
  <si>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</si>
  <si>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</si>
  <si>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</si>
  <si>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</si>
  <si>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</si>
  <si>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</si>
  <si>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</si>
  <si>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</si>
  <si>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</si>
  <si>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</si>
  <si>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</si>
  <si>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</si>
  <si>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</si>
  <si>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</si>
  <si>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</si>
  <si>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</si>
  <si>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</si>
  <si>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</si>
  <si>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</si>
  <si>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</si>
  <si>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</si>
  <si>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</si>
  <si>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</si>
  <si>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</si>
  <si>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</si>
  <si>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</si>
  <si>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</si>
  <si>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</si>
  <si>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</si>
  <si>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</si>
  <si>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</si>
  <si>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</si>
  <si>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</si>
  <si>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</si>
  <si>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</si>
  <si>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</si>
  <si>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</si>
  <si>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</si>
  <si>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</si>
  <si>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</si>
  <si>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</si>
  <si>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</si>
  <si>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</si>
  <si>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</si>
  <si>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</si>
  <si>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</si>
  <si>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</si>
  <si>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</si>
  <si>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</si>
  <si>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</si>
  <si>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</si>
  <si>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</si>
  <si>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</si>
  <si>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</si>
  <si>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</si>
  <si>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</si>
  <si>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</si>
  <si>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</si>
  <si>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</si>
  <si>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</si>
  <si>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</si>
  <si>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</si>
  <si>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</si>
  <si>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</si>
  <si>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</si>
  <si>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</si>
  <si>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</si>
  <si>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</si>
  <si>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</si>
  <si>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</si>
  <si>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</si>
  <si>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</si>
  <si>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</si>
  <si>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</si>
  <si>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</si>
  <si>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</si>
  <si>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</si>
  <si>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</si>
  <si>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</si>
  <si>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</si>
  <si>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</si>
  <si>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</si>
  <si>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</si>
  <si>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</si>
  <si>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</si>
  <si>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</si>
  <si>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</si>
  <si>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</si>
  <si>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</si>
  <si>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</si>
  <si>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</si>
  <si>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</si>
  <si>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</si>
  <si>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</si>
  <si>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</si>
  <si>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</si>
  <si>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</si>
  <si>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</si>
  <si>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</si>
  <si>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</si>
  <si>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</si>
  <si>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</si>
  <si>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</si>
  <si>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</si>
  <si>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</si>
  <si>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</si>
  <si>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</si>
  <si>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</si>
  <si>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</si>
  <si>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</si>
  <si>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</si>
  <si>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</si>
  <si>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</si>
  <si>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</si>
  <si>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</si>
  <si>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</si>
  <si>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</si>
  <si>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</si>
  <si>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</si>
  <si>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</si>
  <si>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</si>
  <si>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</si>
  <si>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</si>
  <si>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</si>
  <si>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</si>
  <si>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</si>
  <si>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</si>
  <si>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</si>
  <si>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</si>
  <si>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</si>
  <si>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</si>
  <si>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</si>
  <si>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</si>
  <si>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</si>
  <si>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</si>
  <si>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</si>
  <si>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</si>
  <si>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</si>
  <si>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</si>
  <si>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</si>
  <si>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</si>
  <si>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</si>
  <si>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</si>
  <si>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</si>
  <si>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</si>
  <si>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</si>
  <si>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</si>
  <si>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</si>
  <si>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</si>
  <si>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</si>
  <si>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</si>
  <si>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</si>
  <si>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</si>
  <si>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</si>
  <si>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</si>
  <si>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</si>
  <si>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</si>
  <si>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</si>
  <si>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</si>
  <si>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</si>
  <si>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</si>
  <si>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</si>
  <si>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</si>
  <si>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</si>
  <si>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</si>
  <si>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</si>
  <si>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</si>
  <si>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</si>
  <si>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</si>
  <si>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</si>
  <si>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</si>
  <si>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</si>
  <si>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</si>
  <si>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</si>
  <si>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</si>
  <si>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</si>
  <si>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</si>
  <si>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</si>
  <si>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</si>
  <si>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</si>
  <si>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</si>
  <si>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</si>
  <si>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</si>
  <si>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</si>
  <si>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</si>
  <si>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</si>
  <si>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</si>
  <si>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</si>
  <si>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</si>
  <si>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</si>
  <si>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</si>
  <si>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</si>
  <si>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</si>
  <si>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</si>
  <si>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</si>
  <si>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</si>
  <si>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</si>
  <si>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</si>
  <si>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</si>
  <si>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</si>
  <si>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</si>
  <si>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</si>
  <si>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</si>
  <si>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</si>
  <si>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</si>
  <si>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</si>
  <si>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</si>
  <si>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</si>
  <si>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</si>
  <si>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</si>
  <si>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</si>
  <si>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</si>
  <si>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</si>
  <si>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</si>
  <si>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</si>
  <si>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</si>
  <si>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</si>
  <si>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</si>
  <si>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</si>
  <si>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</si>
  <si>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</si>
  <si>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</si>
  <si>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</si>
  <si>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</si>
  <si>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</si>
  <si>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</si>
  <si>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</si>
  <si>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</si>
  <si>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</si>
  <si>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</si>
  <si>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</si>
  <si>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</si>
  <si>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</si>
  <si>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</si>
  <si>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</si>
  <si>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</si>
  <si>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</si>
  <si>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</si>
  <si>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</si>
  <si>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</si>
  <si>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</si>
  <si>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</si>
  <si>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</si>
  <si>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</si>
  <si>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</si>
  <si>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</si>
  <si>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</si>
  <si>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</si>
  <si>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</si>
  <si>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</si>
  <si>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</si>
  <si>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</si>
  <si>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</si>
  <si>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</si>
  <si>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</si>
  <si>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</si>
  <si>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</si>
  <si>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</si>
  <si>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</si>
  <si>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</si>
  <si>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</si>
  <si>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</si>
  <si>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</si>
  <si>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</si>
  <si>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</si>
  <si>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</si>
  <si>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</si>
  <si>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</si>
  <si>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</si>
  <si>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</si>
  <si>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</si>
  <si>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</si>
  <si>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</si>
  <si>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</si>
  <si>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</si>
  <si>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</si>
  <si>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</si>
  <si>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</si>
  <si>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</si>
  <si>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</si>
  <si>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</si>
  <si>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</si>
  <si>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</si>
  <si>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</si>
  <si>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</si>
  <si>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</si>
  <si>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</si>
  <si>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</si>
  <si>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</si>
  <si>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</si>
  <si>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</si>
  <si>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</si>
  <si>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</si>
  <si>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</si>
  <si>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</si>
  <si>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</si>
  <si>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</si>
  <si>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</si>
  <si>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</si>
  <si>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</si>
  <si>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</si>
  <si>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</si>
  <si>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</si>
  <si>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</si>
  <si>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</si>
  <si>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</si>
  <si>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</si>
  <si>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</si>
  <si>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</si>
  <si>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</si>
  <si>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</si>
  <si>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</si>
  <si>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</si>
  <si>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</si>
  <si>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</si>
  <si>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</si>
  <si>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</si>
  <si>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</si>
  <si>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</si>
  <si>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</si>
  <si>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</si>
  <si>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</si>
  <si>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</si>
  <si>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</si>
  <si>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</si>
  <si>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</si>
  <si>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</si>
  <si>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</si>
  <si>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</si>
  <si>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</si>
  <si>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</si>
  <si>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</si>
  <si>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</si>
  <si>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</si>
  <si>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</si>
  <si>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</si>
  <si>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</si>
  <si>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</si>
  <si>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</si>
  <si>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</si>
  <si>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</si>
  <si>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</si>
  <si>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</si>
  <si>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</si>
  <si>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</si>
  <si>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</si>
  <si>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</si>
  <si>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</si>
  <si>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</si>
  <si>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</si>
  <si>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</si>
  <si>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</si>
  <si>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</si>
  <si>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</si>
  <si>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</si>
  <si>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</si>
  <si>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</si>
  <si>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</si>
  <si>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</si>
  <si>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</si>
  <si>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</si>
  <si>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</si>
  <si>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</si>
  <si>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</si>
  <si>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</si>
  <si>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</si>
  <si>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</si>
  <si>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</si>
  <si>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</si>
  <si>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</si>
  <si>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</si>
  <si>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</si>
  <si>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</si>
  <si>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</si>
  <si>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</si>
  <si>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</si>
  <si>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</si>
  <si>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</si>
  <si>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</si>
  <si>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</si>
  <si>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</si>
  <si>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</si>
  <si>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</si>
  <si>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</si>
  <si>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</si>
  <si>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</si>
  <si>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</si>
  <si>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</si>
  <si>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</si>
  <si>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</si>
  <si>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</si>
  <si>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</si>
  <si>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</si>
  <si>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</si>
  <si>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</si>
  <si>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</si>
  <si>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</si>
  <si>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</si>
  <si>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</si>
  <si>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</si>
  <si>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</si>
  <si>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</si>
  <si>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</si>
  <si>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</si>
  <si>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</si>
  <si>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</si>
  <si>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</si>
  <si>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</si>
  <si>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</si>
  <si>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</si>
  <si>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</si>
  <si>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</si>
  <si>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</si>
  <si>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</si>
  <si>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</si>
  <si>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</si>
  <si>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</si>
  <si>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</si>
  <si>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</si>
  <si>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</si>
  <si>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</si>
  <si>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</si>
  <si>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</si>
  <si>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</si>
  <si>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</si>
  <si>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</si>
  <si>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</si>
  <si>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</si>
  <si>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</si>
  <si>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</si>
  <si>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</si>
  <si>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</si>
  <si>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</si>
  <si>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</si>
  <si>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</si>
  <si>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</si>
  <si>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</si>
  <si>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</si>
  <si>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</si>
  <si>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</si>
  <si>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</si>
  <si>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</si>
  <si>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</si>
  <si>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</si>
  <si>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</si>
  <si>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</si>
  <si>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</si>
  <si>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</si>
  <si>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</si>
  <si>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</si>
  <si>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</si>
  <si>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</si>
  <si>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</si>
  <si>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</si>
  <si>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</si>
  <si>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</si>
  <si>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</si>
  <si>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</si>
  <si>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</si>
  <si>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</si>
  <si>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</si>
  <si>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</si>
  <si>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</si>
  <si>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</si>
  <si>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</si>
  <si>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</si>
  <si>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</si>
  <si>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</si>
  <si>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</si>
  <si>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</si>
  <si>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</si>
  <si>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</si>
  <si>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</si>
  <si>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</si>
  <si>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</si>
  <si>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</si>
  <si>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</si>
  <si>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</si>
  <si>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</si>
  <si>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</si>
  <si>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</si>
  <si>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</si>
  <si>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</si>
  <si>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</si>
  <si>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</si>
  <si>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</si>
  <si>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</si>
  <si>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</si>
  <si>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</si>
  <si>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</si>
  <si>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</si>
  <si>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</si>
  <si>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</si>
  <si>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</si>
  <si>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</si>
  <si>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</si>
  <si>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</si>
  <si>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</si>
  <si>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</si>
  <si>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</si>
  <si>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</si>
  <si>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</si>
  <si>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</si>
  <si>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</si>
  <si>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</si>
  <si>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</si>
  <si>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</si>
  <si>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</si>
  <si>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</si>
  <si>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</si>
  <si>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</si>
  <si>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</si>
  <si>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</si>
  <si>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</si>
  <si>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</si>
  <si>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</si>
  <si>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</si>
  <si>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</si>
  <si>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</si>
  <si>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</si>
  <si>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</si>
  <si>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</si>
  <si>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</si>
  <si>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</si>
  <si>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</si>
  <si>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</si>
  <si>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</si>
  <si>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</si>
  <si>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</si>
  <si>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</si>
  <si>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</si>
  <si>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</si>
  <si>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</si>
  <si>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</si>
  <si>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</si>
  <si>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</si>
  <si>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</si>
  <si>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</si>
  <si>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</si>
  <si>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</si>
  <si>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</si>
  <si>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</si>
  <si>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</si>
  <si>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</si>
  <si>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</si>
  <si>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</si>
  <si>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</si>
  <si>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</si>
  <si>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</si>
  <si>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</si>
  <si>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</si>
  <si>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</si>
  <si>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</si>
  <si>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</si>
  <si>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</si>
  <si>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</si>
  <si>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</si>
  <si>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</si>
  <si>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</si>
  <si>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</si>
  <si>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</si>
  <si>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</si>
  <si>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</si>
  <si>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</si>
  <si>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</si>
  <si>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</si>
  <si>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</si>
  <si>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</si>
  <si>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</si>
  <si>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</si>
  <si>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</si>
  <si>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</si>
  <si>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</si>
  <si>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</si>
  <si>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</si>
  <si>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</si>
  <si>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</si>
  <si>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</si>
  <si>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</si>
  <si>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</si>
  <si>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</si>
  <si>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</si>
  <si>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</si>
  <si>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</si>
  <si>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</si>
  <si>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</si>
  <si>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</si>
  <si>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</si>
  <si>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</si>
  <si>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</si>
  <si>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</si>
  <si>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</si>
  <si>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</si>
  <si>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</si>
  <si>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</si>
  <si>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</si>
  <si>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</si>
  <si>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</si>
  <si>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</si>
  <si>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</si>
  <si>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</si>
  <si>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</si>
  <si>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</si>
  <si>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</si>
  <si>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</si>
  <si>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</si>
  <si>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</si>
  <si>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</si>
  <si>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</si>
  <si>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</si>
  <si>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</si>
  <si>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</si>
  <si>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</si>
  <si>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</si>
  <si>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</si>
  <si>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</si>
  <si>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</si>
  <si>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</si>
  <si>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</si>
  <si>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</si>
  <si>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</si>
  <si>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</si>
  <si>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</si>
  <si>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</si>
  <si>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</si>
  <si>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</si>
  <si>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</si>
  <si>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</si>
  <si>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</si>
  <si>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</si>
  <si>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</si>
  <si>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</si>
  <si>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</si>
  <si>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</si>
  <si>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</si>
  <si>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</si>
  <si>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</si>
  <si>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</si>
  <si>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</si>
  <si>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</si>
  <si>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</si>
  <si>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</si>
  <si>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</si>
  <si>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</si>
  <si>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</si>
  <si>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</si>
  <si>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</si>
  <si>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</si>
  <si>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</si>
  <si>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</si>
  <si>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</si>
  <si>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</si>
  <si>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</si>
  <si>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</si>
  <si>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</si>
  <si>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</si>
  <si>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</si>
  <si>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</si>
  <si>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</si>
  <si>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</si>
  <si>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</si>
  <si>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</si>
  <si>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</si>
  <si>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</si>
  <si>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</si>
  <si>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</si>
  <si>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</si>
  <si>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</si>
  <si>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</si>
  <si>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</si>
  <si>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</si>
  <si>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</si>
  <si>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</si>
  <si>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</si>
  <si>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</si>
  <si>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</si>
  <si>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</si>
  <si>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</si>
  <si>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</si>
  <si>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</si>
  <si>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</si>
  <si>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</si>
  <si>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</si>
  <si>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</si>
  <si>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</si>
  <si>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</si>
  <si>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</si>
  <si>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</si>
  <si>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</si>
  <si>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</si>
  <si>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</si>
  <si>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</si>
  <si>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</si>
  <si>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</si>
  <si>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</si>
  <si>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</si>
  <si>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</si>
  <si>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</si>
  <si>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</si>
  <si>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</si>
  <si>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</si>
  <si>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</si>
  <si>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</si>
  <si>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</si>
  <si>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</si>
  <si>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</si>
  <si>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</si>
  <si>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</si>
  <si>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</si>
  <si>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</si>
  <si>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</si>
  <si>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</si>
  <si>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</si>
  <si>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</si>
  <si>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</si>
  <si>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</si>
  <si>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</si>
  <si>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</si>
  <si>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</si>
  <si>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</si>
  <si>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</si>
  <si>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</si>
  <si>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</si>
  <si>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</si>
  <si>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</si>
  <si>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</si>
  <si>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</si>
  <si>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</si>
  <si>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</si>
  <si>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</si>
  <si>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</si>
  <si>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</si>
  <si>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</si>
  <si>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</si>
  <si>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</si>
  <si>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</si>
  <si>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</si>
  <si>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</si>
  <si>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</si>
  <si>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</si>
  <si>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</si>
  <si>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</si>
  <si>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</si>
  <si>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</si>
  <si>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</si>
  <si>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</si>
  <si>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</si>
  <si>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</si>
  <si>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</si>
  <si>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</si>
  <si>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</si>
  <si>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</si>
  <si>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</si>
  <si>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</si>
  <si>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</si>
  <si>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</si>
  <si>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</si>
  <si>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</si>
  <si>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</si>
  <si>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</si>
  <si>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</si>
  <si>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</si>
  <si>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</si>
  <si>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</si>
  <si>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</si>
  <si>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</si>
  <si>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</si>
  <si>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</si>
  <si>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</si>
  <si>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</si>
  <si>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</si>
  <si>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</si>
  <si>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</si>
  <si>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</si>
  <si>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</si>
  <si>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</si>
  <si>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</si>
  <si>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</si>
  <si>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</si>
  <si>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</si>
  <si>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</si>
  <si>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</si>
  <si>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</si>
  <si>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</si>
  <si>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</si>
  <si>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</si>
  <si>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</si>
  <si>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</si>
  <si>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</si>
  <si>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</si>
  <si>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</si>
  <si>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</si>
  <si>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</si>
  <si>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</si>
  <si>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</si>
  <si>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</si>
  <si>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</si>
  <si>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</si>
  <si>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</si>
  <si>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</si>
  <si>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</si>
  <si>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</si>
  <si>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</si>
  <si>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</si>
  <si>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</si>
  <si>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</si>
  <si>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</si>
  <si>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</si>
  <si>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</si>
  <si>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</si>
  <si>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</si>
  <si>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</si>
  <si>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</si>
  <si>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</si>
  <si>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</si>
  <si>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</si>
  <si>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</si>
  <si>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</si>
  <si>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</si>
  <si>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</si>
  <si>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</si>
  <si>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</si>
  <si>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</si>
  <si>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</si>
  <si>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</si>
  <si>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</si>
  <si>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</si>
  <si>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</si>
  <si>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</si>
  <si>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</si>
  <si>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</si>
  <si>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</si>
  <si>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</si>
  <si>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</si>
  <si>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</si>
  <si>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</si>
  <si>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</si>
  <si>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</si>
  <si>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</si>
  <si>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</si>
  <si>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</si>
  <si>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</si>
  <si>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</si>
  <si>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</si>
  <si>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</si>
  <si>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</si>
  <si>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</si>
  <si>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</si>
  <si>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</si>
  <si>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</si>
  <si>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</si>
  <si>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</si>
  <si>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</si>
  <si>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</si>
  <si>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</si>
  <si>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</si>
  <si>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</si>
  <si>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</si>
  <si>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</si>
  <si>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</si>
  <si>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</si>
  <si>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</si>
  <si>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</si>
  <si>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</si>
  <si>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</si>
  <si>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</si>
  <si>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</si>
  <si>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</si>
  <si>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</si>
  <si>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</si>
  <si>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</si>
  <si>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</si>
  <si>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</si>
  <si>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</si>
  <si>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</si>
  <si>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</si>
  <si>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</si>
  <si>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</si>
  <si>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</si>
  <si>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</si>
  <si>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</si>
  <si>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</si>
  <si>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</si>
  <si>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</si>
  <si>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</si>
  <si>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</si>
  <si>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</si>
  <si>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</si>
  <si>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</si>
  <si>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</si>
  <si>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</si>
  <si>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</si>
  <si>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</si>
  <si>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</si>
  <si>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</si>
  <si>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</si>
  <si>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</si>
  <si>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</si>
  <si>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</si>
  <si>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</si>
  <si>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</si>
  <si>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</si>
  <si>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</si>
  <si>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</si>
  <si>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</si>
  <si>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</si>
  <si>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</si>
  <si>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</si>
  <si>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</si>
  <si>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</si>
  <si>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</si>
  <si>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</si>
  <si>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</si>
  <si>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</si>
  <si>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</si>
  <si>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</si>
  <si>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</si>
  <si>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</si>
  <si>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</si>
  <si>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</si>
  <si>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</si>
  <si>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</si>
  <si>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</si>
  <si>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</si>
  <si>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</si>
  <si>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</si>
  <si>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</si>
  <si>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</si>
  <si>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</si>
  <si>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</si>
  <si>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</si>
  <si>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</si>
  <si>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</si>
  <si>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</si>
  <si>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</si>
  <si>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</si>
  <si>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</si>
  <si>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</si>
  <si>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</si>
  <si>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</si>
  <si>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</si>
  <si>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</si>
  <si>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</si>
  <si>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</si>
  <si>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</si>
  <si>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</si>
  <si>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</si>
  <si>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</si>
  <si>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</si>
  <si>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</si>
  <si>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</si>
  <si>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</si>
  <si>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</si>
  <si>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</si>
  <si>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</si>
  <si>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</si>
  <si>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</si>
  <si>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</si>
  <si>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</si>
  <si>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</si>
  <si>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</si>
  <si>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</si>
  <si>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</si>
  <si>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</si>
  <si>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</si>
  <si>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</si>
  <si>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</si>
  <si>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</si>
  <si>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</si>
  <si>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</si>
  <si>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</si>
  <si>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</si>
  <si>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</si>
  <si>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</si>
  <si>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</si>
  <si>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</si>
  <si>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</si>
  <si>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</si>
  <si>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</si>
  <si>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</si>
  <si>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</si>
  <si>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</si>
  <si>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</si>
  <si>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</si>
  <si>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</si>
  <si>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</si>
  <si>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</si>
  <si>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</si>
  <si>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</si>
  <si>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</si>
  <si>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</si>
  <si>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</si>
  <si>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</si>
  <si>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</si>
  <si>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</si>
  <si>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</si>
  <si>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</si>
  <si>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</si>
  <si>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</si>
  <si>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</si>
  <si>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</si>
  <si>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</si>
  <si>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</si>
  <si>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</si>
  <si>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</si>
  <si>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</si>
  <si>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</si>
  <si>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</si>
  <si>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</si>
  <si>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</si>
  <si>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</si>
  <si>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</si>
  <si>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</si>
  <si>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</si>
  <si>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</si>
  <si>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</si>
  <si>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</si>
  <si>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</si>
  <si>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</si>
  <si>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</si>
  <si>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</si>
  <si>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</si>
  <si>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</si>
  <si>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</si>
  <si>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</si>
  <si>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</si>
  <si>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</si>
  <si>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</si>
  <si>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</si>
  <si>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</si>
  <si>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</si>
  <si>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</si>
  <si>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</si>
  <si>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</si>
  <si>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</si>
  <si>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</si>
  <si>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</si>
  <si>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</si>
  <si>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</si>
  <si>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</si>
  <si>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</si>
  <si>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</si>
  <si>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</si>
  <si>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</si>
  <si>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</si>
  <si>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</si>
  <si>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</si>
  <si>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</si>
  <si>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</si>
  <si>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</si>
  <si>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</si>
  <si>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</si>
  <si>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</si>
  <si>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</si>
  <si>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</si>
  <si>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</si>
  <si>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</si>
  <si>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</si>
  <si>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</si>
  <si>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</si>
  <si>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</si>
  <si>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</si>
  <si>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</si>
  <si>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</si>
  <si>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</si>
  <si>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</si>
  <si>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</si>
  <si>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</si>
  <si>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</si>
  <si>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</si>
  <si>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</si>
  <si>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</si>
  <si>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</si>
  <si>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</si>
  <si>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</si>
  <si>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</si>
  <si>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</si>
  <si>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</si>
  <si>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</si>
  <si>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</si>
  <si>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</si>
  <si>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</si>
  <si>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</si>
  <si>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</si>
  <si>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</si>
  <si>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</si>
  <si>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</si>
  <si>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</si>
  <si>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</si>
  <si>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</si>
  <si>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</si>
  <si>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</si>
  <si>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</si>
  <si>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</si>
  <si>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</si>
  <si>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</si>
  <si>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</si>
  <si>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</si>
  <si>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</si>
  <si>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</si>
  <si>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</si>
  <si>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</si>
  <si>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</si>
  <si>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</si>
  <si>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</si>
  <si>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</si>
  <si>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</si>
  <si>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</si>
  <si>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</si>
  <si>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</si>
  <si>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</si>
  <si>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</si>
  <si>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</si>
  <si>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</si>
  <si>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</si>
  <si>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</si>
  <si>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</si>
  <si>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</si>
  <si>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</si>
  <si>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</si>
  <si>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</si>
  <si>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</si>
  <si>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</si>
  <si>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</si>
  <si>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</si>
  <si>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</si>
  <si>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</si>
  <si>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</si>
  <si>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</si>
  <si>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</si>
  <si>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</si>
  <si>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</si>
  <si>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</si>
  <si>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</si>
  <si>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</si>
  <si>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</si>
  <si>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</si>
  <si>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</si>
  <si>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</si>
  <si>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</si>
  <si>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</si>
  <si>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</si>
  <si>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</si>
  <si>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</si>
  <si>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</si>
  <si>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</si>
  <si>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</si>
  <si>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</si>
  <si>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</si>
  <si>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</si>
  <si>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</si>
  <si>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</si>
  <si>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</si>
  <si>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</si>
  <si>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</si>
  <si>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</si>
  <si>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</si>
  <si>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</si>
  <si>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</si>
  <si>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</si>
  <si>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</si>
  <si>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</si>
  <si>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</si>
  <si>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</si>
  <si>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</si>
  <si>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</si>
  <si>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</si>
  <si>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</si>
  <si>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</si>
  <si>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</si>
  <si>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</si>
  <si>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</si>
  <si>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</si>
  <si>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</si>
  <si>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</si>
  <si>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</si>
  <si>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</si>
  <si>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</si>
  <si>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</si>
  <si>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</si>
  <si>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</si>
  <si>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</si>
  <si>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</si>
  <si>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</si>
  <si>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</si>
  <si>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</si>
  <si>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</si>
  <si>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</si>
  <si>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</si>
  <si>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</si>
  <si>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</si>
  <si>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</si>
  <si>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</si>
  <si>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</si>
  <si>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</si>
  <si>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</si>
  <si>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</si>
  <si>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</si>
  <si>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</si>
  <si>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</si>
  <si>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</si>
  <si>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</si>
  <si>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</si>
  <si>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</si>
  <si>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</si>
  <si>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</si>
  <si>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</si>
  <si>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</si>
  <si>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</si>
  <si>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</si>
  <si>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</si>
  <si>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</si>
  <si>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</si>
  <si>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</si>
  <si>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</si>
  <si>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</si>
  <si>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</si>
  <si>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</si>
  <si>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</si>
  <si>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</si>
  <si>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</si>
  <si>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</si>
  <si>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</si>
  <si>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</si>
  <si>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</si>
  <si>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</si>
  <si>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</si>
  <si>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</si>
  <si>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</si>
  <si>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</si>
  <si>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</si>
  <si>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</si>
  <si>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</si>
  <si>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</si>
  <si>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</si>
  <si>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</si>
  <si>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</si>
  <si>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</si>
  <si>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</si>
  <si>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</si>
  <si>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</si>
  <si>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</si>
  <si>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</si>
  <si>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</si>
  <si>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</si>
  <si>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</si>
  <si>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</si>
  <si>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</si>
  <si>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</si>
  <si>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</si>
  <si>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</si>
  <si>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</si>
  <si>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</si>
  <si>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</si>
  <si>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</si>
  <si>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</si>
  <si>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</si>
  <si>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</si>
  <si>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</si>
  <si>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</si>
  <si>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</si>
  <si>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</si>
  <si>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</si>
  <si>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</si>
  <si>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</si>
  <si>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</si>
  <si>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</si>
  <si>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</si>
  <si>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</si>
  <si>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</si>
  <si>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</si>
  <si>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</si>
  <si>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</si>
  <si>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</si>
  <si>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</si>
  <si>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</si>
  <si>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</si>
  <si>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</si>
  <si>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</si>
  <si>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</si>
  <si>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</si>
  <si>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</si>
  <si>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</si>
  <si>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</si>
  <si>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</si>
  <si>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</si>
  <si>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</si>
  <si>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</si>
  <si>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</si>
  <si>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</si>
  <si>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</si>
  <si>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</si>
  <si>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</si>
  <si>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</si>
  <si>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</si>
  <si>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</si>
  <si>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</si>
  <si>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</si>
  <si>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</si>
  <si>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</si>
  <si>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</si>
  <si>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</si>
  <si>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</si>
  <si>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</si>
  <si>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</si>
  <si>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</si>
  <si>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</si>
  <si>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</si>
  <si>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</si>
  <si>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</si>
  <si>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</si>
  <si>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</si>
  <si>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</si>
  <si>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</si>
  <si>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</si>
  <si>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</si>
  <si>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</si>
  <si>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</si>
  <si>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</si>
  <si>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</si>
  <si>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</si>
  <si>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</si>
  <si>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</si>
  <si>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</si>
  <si>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</si>
  <si>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</si>
  <si>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</si>
  <si>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</si>
  <si>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</si>
  <si>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</si>
  <si>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</si>
  <si>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</si>
  <si>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</si>
  <si>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</si>
  <si>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</si>
  <si>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</si>
  <si>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</si>
  <si>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</si>
  <si>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</si>
  <si>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</si>
  <si>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</si>
  <si>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</si>
  <si>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</si>
  <si>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</si>
  <si>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</si>
  <si>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</si>
  <si>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</si>
  <si>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</si>
  <si>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</si>
  <si>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</si>
  <si>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</si>
  <si>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</si>
  <si>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</si>
  <si>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</si>
  <si>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</si>
  <si>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</si>
  <si>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</si>
  <si>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</si>
  <si>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</si>
  <si>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</si>
  <si>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</si>
  <si>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</si>
  <si>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</si>
  <si>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</si>
  <si>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</si>
  <si>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</si>
  <si>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</si>
  <si>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</si>
  <si>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</si>
  <si>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</si>
  <si>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</si>
  <si>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</si>
  <si>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</si>
  <si>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</si>
  <si>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</si>
  <si>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</si>
  <si>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</si>
  <si>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</si>
  <si>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</si>
  <si>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</si>
  <si>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</si>
  <si>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</si>
  <si>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</si>
  <si>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</si>
  <si>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</si>
  <si>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</si>
  <si>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</si>
  <si>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</si>
  <si>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</si>
  <si>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</si>
  <si>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</si>
  <si>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</si>
  <si>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</si>
  <si>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</si>
  <si>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</si>
  <si>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</si>
  <si>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</si>
  <si>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</si>
  <si>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</si>
  <si>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</si>
  <si>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</si>
  <si>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</si>
  <si>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</si>
  <si>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</si>
  <si>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</si>
  <si>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</si>
  <si>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</si>
  <si>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</si>
  <si>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</si>
  <si>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</si>
  <si>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</si>
  <si>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</si>
  <si>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</si>
  <si>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</si>
  <si>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</si>
  <si>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</si>
  <si>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</si>
  <si>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</si>
  <si>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</si>
  <si>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</si>
  <si>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</si>
  <si>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</si>
  <si>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</si>
  <si>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</si>
  <si>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</si>
  <si>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</si>
  <si>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</si>
  <si>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</si>
  <si>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</si>
  <si>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</si>
  <si>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</si>
  <si>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</si>
  <si>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</si>
  <si>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</si>
  <si>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</si>
  <si>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</si>
  <si>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</si>
  <si>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</si>
  <si>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</si>
  <si>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</si>
  <si>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</si>
  <si>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</si>
  <si>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</si>
  <si>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</si>
  <si>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</si>
  <si>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</si>
  <si>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</si>
  <si>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</si>
  <si>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</si>
  <si>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</si>
  <si>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</si>
  <si>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</si>
  <si>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</si>
  <si>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</si>
  <si>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</si>
  <si>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</si>
  <si>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</si>
  <si>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</si>
  <si>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</si>
  <si>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</si>
  <si>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</si>
  <si>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</si>
  <si>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</si>
  <si>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</si>
  <si>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</si>
  <si>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</si>
  <si>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</si>
  <si>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</si>
  <si>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</si>
  <si>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</si>
  <si>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</si>
  <si>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</si>
  <si>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</si>
  <si>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</si>
  <si>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</si>
  <si>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</si>
  <si>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</si>
  <si>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</si>
  <si>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</si>
  <si>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</si>
  <si>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</si>
  <si>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</si>
  <si>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</si>
  <si>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</si>
  <si>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</si>
  <si>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</si>
  <si>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</si>
  <si>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</si>
  <si>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</si>
  <si>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</si>
  <si>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</si>
  <si>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</si>
  <si>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</si>
  <si>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</si>
  <si>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</si>
  <si>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</si>
  <si>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</si>
  <si>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</si>
  <si>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</si>
  <si>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</si>
  <si>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</si>
  <si>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</si>
  <si>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</si>
  <si>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</si>
  <si>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</si>
  <si>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</si>
  <si>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</si>
  <si>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</si>
  <si>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</si>
  <si>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</si>
  <si>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</si>
  <si>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</si>
  <si>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</si>
  <si>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</si>
  <si>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</si>
  <si>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</si>
  <si>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</si>
  <si>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</si>
  <si>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</si>
  <si>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</si>
  <si>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</si>
  <si>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</si>
  <si>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</si>
  <si>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</si>
  <si>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</si>
  <si>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</si>
  <si>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</si>
  <si>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</si>
  <si>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</si>
  <si>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</si>
  <si>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</si>
  <si>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</si>
  <si>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</si>
  <si>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</si>
  <si>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</si>
  <si>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</si>
  <si>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</si>
  <si>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</si>
  <si>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</si>
  <si>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</si>
  <si>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</si>
  <si>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</si>
  <si>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</si>
  <si>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</si>
  <si>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</si>
  <si>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</si>
  <si>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</si>
  <si>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</si>
  <si>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</si>
  <si>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</si>
  <si>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</si>
  <si>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</si>
  <si>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</si>
  <si>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</si>
  <si>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</si>
  <si>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</si>
  <si>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</si>
  <si>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</si>
  <si>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</si>
  <si>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</si>
  <si>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</si>
  <si>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</si>
  <si>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</si>
  <si>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</si>
  <si>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</si>
  <si>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</si>
  <si>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</si>
  <si>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</si>
  <si>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</si>
  <si>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</si>
  <si>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</si>
  <si>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</si>
  <si>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</si>
  <si>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</si>
  <si>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</si>
  <si>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</si>
  <si>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</si>
  <si>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</si>
  <si>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</si>
  <si>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</si>
  <si>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</si>
  <si>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</si>
  <si>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</si>
  <si>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</si>
  <si>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</si>
  <si>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</si>
  <si>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</si>
  <si>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</si>
  <si>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</si>
  <si>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</si>
  <si>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</si>
  <si>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</si>
  <si>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</si>
  <si>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</si>
  <si>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</si>
  <si>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</si>
  <si>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</si>
  <si>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</si>
  <si>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</si>
  <si>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</si>
  <si>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</si>
  <si>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</si>
  <si>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</si>
  <si>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</si>
  <si>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</si>
  <si>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</si>
  <si>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</si>
  <si>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</si>
  <si>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</si>
  <si>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</si>
  <si>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</si>
  <si>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</si>
  <si>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</si>
  <si>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</si>
  <si>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</si>
  <si>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</si>
  <si>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</si>
  <si>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</si>
  <si>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</si>
  <si>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</si>
  <si>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</si>
  <si>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</si>
  <si>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</si>
  <si>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</si>
  <si>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</si>
  <si>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</si>
  <si>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</si>
  <si>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</si>
  <si>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</si>
  <si>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</si>
  <si>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</si>
  <si>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</si>
  <si>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</si>
  <si>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</si>
  <si>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</si>
  <si>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</si>
  <si>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</si>
  <si>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</si>
  <si>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</si>
  <si>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</si>
  <si>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</si>
  <si>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</si>
  <si>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</si>
  <si>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</si>
  <si>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</si>
  <si>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</si>
  <si>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</si>
  <si>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</si>
  <si>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</si>
  <si>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</si>
  <si>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</si>
  <si>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</si>
  <si>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</si>
  <si>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</si>
  <si>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</si>
  <si>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</si>
  <si>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</si>
  <si>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</si>
  <si>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</si>
  <si>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</si>
  <si>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</si>
  <si>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</si>
  <si>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</si>
  <si>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</si>
  <si>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</si>
  <si>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</si>
  <si>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</si>
  <si>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</si>
  <si>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</si>
  <si>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</si>
  <si>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</si>
  <si>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</si>
  <si>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</si>
  <si>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</si>
  <si>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</si>
  <si>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</si>
  <si>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</si>
  <si>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</si>
  <si>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</si>
  <si>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</si>
  <si>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</si>
  <si>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</si>
  <si>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</si>
  <si>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</si>
  <si>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</si>
  <si>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</si>
  <si>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</si>
  <si>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</si>
  <si>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</si>
  <si>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</si>
  <si>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</si>
  <si>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</si>
  <si>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</si>
  <si>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</si>
  <si>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</si>
  <si>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</si>
  <si>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</si>
  <si>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</si>
  <si>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</si>
  <si>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</si>
  <si>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</si>
  <si>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</si>
  <si>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</si>
  <si>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</si>
  <si>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</si>
  <si>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</si>
  <si>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</si>
  <si>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</si>
  <si>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</si>
  <si>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</si>
  <si>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</si>
  <si>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</si>
  <si>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</si>
  <si>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</si>
  <si>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</si>
  <si>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</si>
  <si>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</si>
  <si>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</si>
  <si>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</si>
  <si>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</si>
  <si>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</si>
  <si>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</si>
  <si>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</si>
  <si>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</si>
  <si>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</si>
  <si>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</si>
  <si>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</si>
  <si>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</si>
  <si>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</si>
  <si>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</si>
  <si>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</si>
  <si>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</si>
  <si>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</si>
  <si>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</si>
  <si>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</si>
  <si>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</si>
  <si>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</si>
  <si>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</si>
  <si>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</si>
  <si>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</si>
  <si>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</si>
  <si>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</si>
  <si>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</si>
  <si>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</si>
  <si>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</si>
  <si>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</si>
  <si>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</si>
  <si>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</si>
  <si>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</si>
  <si>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</si>
  <si>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</si>
  <si>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</si>
  <si>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</si>
  <si>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</si>
  <si>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</si>
  <si>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</si>
  <si>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</si>
  <si>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</si>
  <si>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</si>
  <si>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</si>
  <si>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</si>
  <si>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</si>
  <si>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</si>
  <si>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</si>
  <si>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</si>
  <si>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</si>
  <si>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</si>
  <si>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</si>
  <si>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</si>
  <si>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</si>
  <si>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</si>
  <si>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</si>
  <si>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</si>
  <si>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</si>
  <si>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</si>
  <si>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</si>
  <si>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</si>
  <si>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</si>
  <si>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</si>
  <si>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</si>
  <si>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</si>
  <si>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</si>
  <si>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</si>
  <si>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</si>
  <si>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</si>
  <si>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</si>
  <si>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</si>
  <si>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</si>
  <si>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</si>
  <si>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</si>
  <si>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</si>
  <si>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</si>
  <si>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</si>
  <si>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</si>
  <si>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</si>
  <si>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</si>
  <si>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</si>
  <si>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</si>
  <si>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</si>
  <si>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</si>
  <si>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</si>
  <si>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</si>
  <si>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</si>
  <si>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</si>
  <si>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</si>
  <si>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</si>
  <si>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</si>
  <si>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</si>
  <si>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</si>
  <si>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</si>
  <si>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</si>
  <si>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</si>
  <si>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</si>
  <si>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</si>
  <si>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</si>
  <si>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</si>
  <si>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</si>
  <si>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</si>
  <si>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</si>
  <si>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</si>
  <si>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</si>
  <si>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</si>
  <si>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</si>
  <si>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</si>
  <si>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</si>
  <si>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</si>
  <si>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</si>
  <si>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</si>
  <si>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</si>
  <si>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</si>
  <si>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</si>
  <si>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</si>
  <si>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</si>
  <si>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</si>
  <si>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</si>
  <si>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</si>
  <si>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</si>
  <si>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</si>
  <si>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</si>
  <si>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</si>
  <si>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</si>
  <si>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</si>
  <si>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</si>
  <si>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</si>
  <si>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</si>
  <si>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</si>
  <si>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</si>
  <si>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</si>
  <si>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</si>
  <si>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</si>
  <si>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</si>
  <si>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</si>
  <si>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</si>
  <si>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</si>
  <si>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</si>
  <si>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</si>
  <si>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</si>
  <si>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</si>
  <si>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</si>
  <si>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</si>
  <si>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</si>
  <si>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</si>
  <si>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</si>
  <si>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</si>
  <si>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</si>
  <si>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</si>
  <si>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</si>
  <si>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</si>
  <si>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</si>
  <si>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</si>
  <si>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</si>
  <si>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</si>
  <si>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</si>
  <si>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</si>
  <si>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</si>
  <si>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</si>
  <si>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</si>
  <si>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</si>
  <si>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</si>
  <si>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</si>
  <si>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</si>
  <si>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</si>
  <si>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</si>
  <si>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</si>
  <si>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</si>
  <si>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</si>
  <si>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</si>
  <si>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</si>
  <si>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</si>
  <si>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</si>
  <si>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</si>
  <si>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</si>
  <si>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</si>
  <si>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</si>
  <si>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</si>
  <si>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</si>
  <si>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</si>
  <si>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</si>
  <si>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</si>
  <si>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</si>
  <si>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</si>
  <si>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</si>
  <si>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</si>
  <si>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</si>
  <si>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</si>
  <si>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</si>
  <si>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</si>
  <si>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</si>
  <si>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</si>
  <si>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</si>
  <si>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</si>
  <si>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</si>
  <si>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</si>
  <si>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</si>
  <si>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</si>
  <si>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</si>
  <si>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</si>
  <si>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</si>
  <si>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</si>
  <si>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</si>
  <si>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</si>
  <si>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</si>
  <si>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</si>
  <si>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</si>
  <si>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</si>
  <si>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</si>
  <si>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</si>
  <si>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</si>
  <si>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</si>
  <si>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</si>
  <si>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</si>
  <si>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</si>
  <si>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</si>
  <si>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</si>
  <si>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</si>
  <si>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</si>
  <si>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</si>
  <si>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</si>
  <si>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</si>
  <si>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</si>
  <si>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</si>
  <si>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</si>
  <si>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</si>
  <si>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</si>
  <si>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</si>
  <si>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</si>
  <si>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</si>
  <si>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</si>
  <si>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</si>
  <si>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</si>
  <si>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</si>
  <si>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</si>
  <si>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</si>
  <si>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</si>
  <si>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</si>
  <si>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</si>
  <si>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</si>
  <si>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</si>
  <si>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</si>
  <si>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</si>
  <si>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</si>
  <si>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</si>
  <si>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</si>
  <si>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</si>
  <si>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</si>
  <si>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</si>
  <si>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</si>
  <si>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</si>
  <si>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</si>
  <si>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</si>
  <si>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</si>
  <si>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</si>
  <si>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</si>
  <si>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</si>
  <si>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</si>
  <si>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</si>
  <si>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</si>
  <si>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</si>
  <si>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</si>
  <si>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</si>
  <si>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</si>
  <si>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</si>
  <si>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</si>
  <si>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</si>
  <si>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</si>
  <si>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</si>
  <si>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</si>
  <si>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</si>
  <si>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</si>
  <si>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</si>
  <si>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</si>
  <si>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</si>
  <si>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</si>
  <si>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</si>
  <si>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</si>
  <si>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</si>
  <si>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</si>
  <si>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</si>
  <si>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</si>
  <si>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</si>
  <si>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</si>
  <si>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</si>
  <si>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</si>
  <si>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</si>
  <si>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</si>
  <si>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</si>
  <si>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</si>
  <si>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</si>
  <si>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</si>
  <si>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</si>
  <si>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</si>
  <si>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</si>
  <si>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</si>
  <si>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</si>
  <si>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</si>
  <si>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</si>
  <si>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</si>
  <si>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</si>
  <si>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</si>
  <si>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</si>
  <si>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</si>
  <si>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</si>
  <si>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</si>
  <si>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</si>
  <si>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</si>
  <si>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</si>
  <si>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</si>
  <si>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</si>
  <si>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</si>
  <si>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</si>
  <si>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</si>
  <si>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</si>
  <si>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</si>
  <si>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</si>
  <si>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</si>
  <si>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</si>
  <si>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</si>
  <si>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</si>
  <si>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</si>
  <si>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</si>
  <si>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</si>
  <si>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</si>
  <si>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</si>
  <si>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</si>
  <si>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</si>
  <si>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</si>
  <si>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</si>
  <si>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</si>
  <si>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</si>
  <si>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</si>
  <si>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</si>
  <si>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</si>
  <si>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</si>
  <si>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</si>
  <si>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</si>
  <si>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</si>
  <si>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</si>
  <si>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</si>
  <si>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</si>
  <si>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</si>
  <si>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</si>
  <si>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</si>
  <si>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</si>
  <si>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</si>
  <si>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</si>
  <si>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</si>
  <si>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</si>
  <si>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</si>
  <si>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</si>
  <si>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</si>
  <si>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</si>
  <si>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</si>
  <si>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</si>
  <si>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</si>
  <si>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</si>
  <si>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</si>
  <si>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</si>
  <si>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</si>
  <si>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</si>
  <si>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</si>
  <si>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</si>
  <si>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</si>
  <si>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</si>
  <si>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</si>
  <si>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</si>
  <si>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</si>
  <si>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</si>
  <si>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</si>
  <si>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</si>
  <si>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</si>
  <si>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</si>
  <si>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</si>
  <si>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</si>
  <si>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</si>
  <si>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</si>
  <si>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</si>
  <si>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</si>
  <si>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</si>
  <si>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</si>
  <si>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</si>
  <si>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</si>
  <si>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</si>
  <si>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</si>
  <si>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</si>
  <si>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</si>
  <si>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</si>
  <si>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</si>
  <si>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</si>
  <si>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</si>
  <si>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</si>
  <si>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</si>
  <si>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</si>
  <si>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</si>
  <si>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</si>
  <si>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</si>
  <si>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</si>
  <si>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</si>
  <si>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</si>
  <si>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</si>
  <si>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</si>
  <si>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</si>
  <si>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</si>
  <si>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</si>
  <si>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</si>
  <si>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</si>
  <si>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</si>
  <si>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</si>
  <si>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</si>
  <si>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</si>
  <si>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</si>
  <si>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</si>
  <si>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</si>
  <si>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</si>
  <si>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</si>
  <si>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</si>
  <si>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</si>
  <si>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</si>
  <si>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</si>
  <si>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</si>
  <si>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</si>
  <si>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</si>
  <si>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</si>
  <si>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</si>
  <si>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</si>
  <si>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</si>
  <si>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</si>
  <si>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</si>
  <si>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</si>
  <si>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</si>
  <si>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</si>
  <si>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</si>
  <si>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</si>
  <si>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</si>
  <si>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</si>
  <si>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</si>
  <si>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</si>
  <si>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</si>
  <si>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</si>
  <si>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</si>
  <si>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</si>
  <si>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</si>
  <si>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</si>
  <si>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</si>
  <si>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</si>
  <si>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</si>
  <si>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</si>
  <si>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</si>
  <si>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</si>
  <si>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</si>
  <si>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</si>
  <si>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</si>
  <si>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</si>
  <si>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</si>
  <si>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</si>
  <si>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</si>
  <si>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</si>
  <si>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</si>
  <si>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</si>
  <si>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</si>
  <si>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</si>
  <si>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</si>
  <si>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</si>
  <si>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</si>
  <si>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</si>
  <si>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</si>
  <si>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</si>
  <si>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</si>
  <si>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</si>
  <si>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</si>
  <si>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</si>
  <si>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</si>
  <si>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</si>
  <si>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</si>
  <si>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</si>
  <si>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</si>
  <si>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</si>
  <si>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</si>
  <si>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</si>
  <si>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</si>
  <si>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</si>
  <si>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</si>
  <si>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</si>
  <si>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</si>
  <si>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</si>
  <si>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</si>
  <si>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</si>
  <si>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</si>
  <si>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</si>
  <si>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</si>
  <si>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</si>
  <si>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</si>
  <si>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</si>
  <si>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</si>
  <si>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</si>
  <si>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</si>
  <si>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</si>
  <si>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</si>
  <si>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</si>
  <si>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</si>
  <si>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</si>
  <si>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</si>
  <si>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</si>
  <si>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</si>
  <si>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</si>
  <si>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</si>
  <si>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</si>
  <si>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</si>
  <si>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</si>
  <si>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</si>
  <si>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</si>
  <si>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</si>
  <si>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</si>
  <si>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</si>
  <si>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</si>
  <si>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</si>
  <si>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</si>
  <si>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</si>
  <si>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</si>
  <si>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</si>
  <si>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</si>
  <si>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</si>
  <si>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</si>
  <si>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</si>
  <si>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</si>
  <si>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</si>
  <si>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</si>
  <si>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</si>
  <si>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</si>
  <si>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</si>
  <si>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</si>
  <si>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</si>
  <si>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</si>
  <si>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</si>
  <si>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</si>
  <si>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</si>
  <si>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</si>
  <si>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</si>
  <si>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</si>
  <si>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</si>
  <si>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</si>
  <si>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</si>
  <si>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</si>
  <si>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</si>
  <si>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</si>
  <si>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</si>
  <si>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</si>
  <si>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</si>
  <si>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</si>
  <si>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</si>
  <si>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</si>
  <si>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</si>
  <si>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</si>
  <si>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</si>
  <si>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</si>
  <si>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</si>
  <si>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</si>
  <si>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</si>
  <si>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</si>
  <si>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</si>
  <si>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</si>
  <si>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</si>
  <si>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</si>
  <si>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</si>
  <si>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</si>
  <si>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</si>
  <si>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</si>
  <si>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</si>
  <si>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</si>
  <si>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</si>
  <si>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</si>
  <si>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</si>
  <si>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</si>
  <si>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</si>
  <si>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</si>
  <si>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</si>
  <si>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</si>
  <si>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</si>
  <si>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</si>
  <si>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</si>
  <si>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</si>
  <si>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</si>
  <si>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</si>
  <si>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</si>
  <si>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</si>
  <si>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</si>
  <si>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</si>
  <si>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</si>
  <si>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</si>
  <si>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</si>
  <si>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</si>
  <si>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</si>
  <si>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</si>
  <si>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</si>
  <si>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</si>
  <si>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</si>
  <si>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</si>
  <si>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</si>
  <si>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</si>
  <si>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</si>
  <si>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</si>
  <si>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</si>
  <si>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</si>
  <si>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</si>
  <si>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</si>
  <si>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</si>
  <si>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</si>
  <si>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</si>
  <si>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</si>
  <si>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</si>
  <si>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</si>
  <si>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</si>
  <si>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</si>
  <si>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</si>
  <si>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</si>
  <si>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</si>
  <si>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</si>
  <si>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</si>
  <si>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</si>
  <si>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</si>
  <si>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</si>
  <si>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</si>
  <si>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</si>
  <si>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</si>
  <si>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</si>
  <si>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</si>
  <si>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</si>
  <si>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</si>
  <si>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</si>
  <si>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</si>
  <si>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</si>
  <si>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</si>
  <si>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</si>
  <si>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</si>
  <si>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</si>
  <si>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</si>
  <si>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</si>
  <si>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</si>
  <si>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</si>
  <si>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</si>
  <si>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</si>
  <si>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</si>
  <si>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</si>
  <si>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</si>
  <si>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</si>
  <si>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</si>
  <si>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</si>
  <si>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</si>
  <si>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</si>
  <si>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</si>
  <si>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</si>
  <si>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</si>
  <si>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</si>
  <si>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</si>
  <si>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</si>
  <si>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</si>
  <si>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</si>
  <si>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</si>
  <si>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</si>
  <si>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</si>
  <si>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</si>
  <si>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</si>
  <si>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</si>
  <si>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</si>
  <si>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</si>
  <si>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</si>
  <si>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</si>
  <si>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</si>
  <si>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</si>
  <si>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</si>
  <si>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</si>
  <si>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</si>
  <si>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</si>
  <si>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</si>
  <si>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</si>
  <si>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</si>
  <si>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</si>
  <si>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</si>
  <si>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</si>
  <si>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</si>
  <si>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</si>
  <si>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</si>
  <si>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</si>
  <si>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</si>
  <si>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</si>
  <si>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</si>
  <si>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</si>
  <si>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</si>
  <si>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</si>
  <si>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</si>
  <si>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</si>
  <si>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</si>
  <si>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</si>
  <si>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</si>
  <si>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</si>
  <si>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</si>
  <si>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</si>
  <si>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</si>
  <si>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</si>
  <si>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</si>
  <si>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</si>
  <si>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</si>
  <si>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</si>
  <si>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</si>
  <si>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</si>
  <si>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</si>
  <si>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</si>
  <si>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</si>
  <si>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</si>
  <si>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</si>
  <si>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</si>
  <si>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</si>
  <si>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</si>
  <si>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</si>
  <si>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</si>
  <si>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</si>
  <si>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</si>
  <si>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</si>
  <si>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</si>
  <si>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</si>
  <si>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</si>
  <si>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</si>
  <si>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</si>
  <si>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</si>
  <si>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</si>
  <si>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</si>
  <si>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</si>
  <si>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</si>
  <si>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</si>
  <si>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</si>
  <si>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</si>
  <si>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</si>
  <si>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</si>
  <si>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</si>
  <si>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</si>
  <si>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</si>
  <si>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</si>
  <si>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</si>
  <si>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</si>
  <si>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</si>
  <si>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</si>
  <si>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</si>
  <si>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</si>
  <si>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</si>
  <si>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</si>
  <si>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</si>
  <si>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</si>
  <si>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</si>
  <si>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</si>
  <si>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</si>
  <si>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</si>
  <si>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</si>
  <si>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</si>
  <si>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</si>
  <si>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</si>
  <si>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</si>
  <si>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</si>
  <si>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</si>
  <si>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</si>
  <si>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</si>
  <si>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</si>
  <si>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</si>
  <si>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</si>
  <si>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</si>
  <si>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</si>
  <si>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</si>
  <si>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</si>
  <si>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</si>
  <si>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</si>
  <si>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</si>
  <si>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</si>
  <si>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</si>
  <si>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</si>
  <si>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</si>
  <si>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</si>
  <si>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</si>
  <si>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</si>
  <si>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</si>
  <si>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</si>
  <si>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</si>
  <si>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</si>
  <si>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</si>
  <si>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</si>
  <si>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</si>
  <si>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</si>
  <si>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</si>
  <si>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</si>
  <si>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</si>
  <si>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</si>
  <si>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</si>
  <si>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</si>
  <si>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</si>
  <si>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</si>
  <si>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</si>
  <si>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</si>
  <si>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</si>
  <si>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</si>
  <si>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</si>
  <si>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</si>
  <si>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</si>
  <si>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</si>
  <si>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</si>
  <si>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</si>
  <si>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</si>
  <si>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</si>
  <si>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</si>
  <si>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</si>
  <si>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</si>
  <si>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</si>
  <si>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</si>
  <si>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</si>
  <si>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</si>
  <si>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</si>
  <si>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</si>
  <si>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</si>
  <si>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</si>
  <si>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</si>
  <si>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</si>
  <si>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</si>
  <si>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</si>
  <si>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</si>
  <si>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</si>
  <si>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</si>
  <si>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</si>
  <si>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</si>
  <si>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</si>
  <si>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</si>
  <si>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</si>
  <si>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</si>
  <si>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</si>
  <si>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</si>
  <si>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</si>
  <si>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</si>
  <si>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</si>
  <si>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</si>
  <si>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</si>
  <si>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</si>
  <si>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</si>
  <si>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</si>
  <si>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</si>
  <si>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</si>
  <si>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</si>
  <si>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</si>
  <si>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</si>
  <si>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</si>
  <si>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</si>
  <si>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</si>
  <si>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</si>
  <si>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</si>
  <si>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</si>
  <si>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</si>
  <si>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</si>
  <si>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</si>
  <si>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</si>
  <si>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</si>
  <si>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</si>
  <si>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</si>
  <si>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</si>
  <si>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</si>
  <si>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</si>
  <si>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</si>
  <si>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</si>
  <si>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</si>
  <si>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</si>
  <si>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</si>
  <si>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</si>
  <si>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</si>
  <si>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</si>
  <si>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</si>
  <si>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</si>
  <si>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</si>
  <si>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</si>
  <si>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</si>
  <si>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</si>
  <si>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</si>
  <si>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</si>
  <si>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</si>
  <si>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</si>
  <si>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</si>
  <si>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</si>
  <si>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</si>
  <si>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</si>
  <si>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</si>
  <si>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</si>
  <si>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</si>
  <si>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</si>
  <si>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</si>
  <si>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</si>
  <si>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</si>
  <si>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</si>
  <si>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</si>
  <si>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</si>
  <si>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</si>
  <si>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</si>
  <si>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</si>
  <si>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</si>
  <si>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</si>
  <si>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</si>
  <si>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</si>
  <si>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</si>
  <si>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</si>
  <si>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</si>
  <si>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</si>
  <si>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</si>
  <si>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</si>
  <si>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</si>
  <si>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</si>
  <si>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</si>
  <si>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</si>
  <si>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</si>
  <si>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</si>
  <si>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</si>
  <si>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</si>
  <si>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</si>
  <si>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</si>
  <si>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</si>
  <si>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</si>
  <si>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</si>
  <si>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</si>
  <si>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</si>
  <si>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</si>
  <si>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</si>
  <si>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</si>
  <si>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</si>
  <si>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</si>
  <si>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</si>
  <si>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</si>
  <si>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</si>
  <si>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</si>
  <si>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</si>
  <si>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</si>
  <si>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</si>
  <si>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</si>
  <si>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</si>
  <si>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</si>
  <si>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</si>
  <si>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</si>
  <si>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</si>
  <si>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</si>
  <si>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</si>
  <si>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</si>
  <si>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</si>
  <si>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</si>
  <si>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</si>
  <si>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</si>
  <si>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</si>
  <si>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</si>
  <si>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</si>
  <si>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</si>
  <si>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</si>
  <si>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</si>
  <si>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</si>
  <si>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</si>
  <si>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</si>
  <si>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</si>
  <si>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</si>
  <si>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</si>
  <si>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</si>
  <si>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</si>
  <si>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</si>
  <si>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</si>
  <si>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</si>
  <si>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</si>
  <si>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</si>
  <si>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</si>
  <si>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</si>
  <si>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</si>
  <si>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</si>
  <si>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</si>
  <si>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</si>
  <si>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</si>
  <si>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</si>
  <si>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</si>
  <si>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</si>
  <si>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</si>
  <si>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</si>
  <si>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</si>
  <si>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</si>
  <si>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</si>
  <si>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</si>
  <si>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</si>
  <si>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</si>
  <si>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</si>
  <si>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</si>
  <si>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</si>
  <si>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</si>
  <si>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</si>
  <si>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</si>
  <si>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</si>
  <si>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</si>
  <si>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</si>
  <si>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</si>
  <si>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</si>
  <si>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</si>
  <si>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</si>
  <si>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</si>
  <si>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</si>
  <si>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</si>
  <si>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</si>
  <si>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</si>
  <si>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</si>
  <si>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</si>
  <si>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</si>
  <si>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</si>
  <si>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</si>
  <si>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</si>
  <si>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</si>
  <si>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</si>
  <si>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</si>
  <si>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</si>
  <si>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</si>
  <si>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</si>
  <si>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</si>
  <si>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</si>
  <si>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</si>
  <si>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</si>
  <si>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</si>
  <si>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</si>
  <si>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</si>
  <si>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</si>
  <si>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</si>
  <si>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</si>
  <si>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</si>
  <si>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</si>
  <si>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</si>
  <si>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</si>
  <si>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</si>
  <si>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</si>
  <si>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</si>
  <si>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</si>
  <si>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</si>
  <si>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</si>
  <si>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</si>
  <si>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</si>
  <si>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</si>
  <si>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</si>
  <si>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</si>
  <si>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</si>
  <si>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</si>
  <si>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</si>
  <si>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</si>
  <si>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</si>
  <si>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</si>
  <si>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</si>
  <si>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</si>
  <si>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</si>
  <si>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</si>
  <si>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</si>
  <si>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</si>
  <si>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</si>
  <si>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</si>
  <si>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</si>
  <si>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</si>
  <si>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</si>
  <si>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</si>
  <si>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</si>
  <si>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</si>
  <si>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</si>
  <si>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</si>
  <si>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</si>
  <si>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</si>
  <si>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</si>
  <si>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</si>
  <si>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</si>
  <si>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</si>
  <si>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</si>
  <si>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</si>
  <si>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</si>
  <si>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</si>
  <si>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</si>
  <si>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</si>
  <si>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</si>
  <si>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</si>
  <si>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</si>
  <si>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</si>
  <si>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</si>
  <si>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</si>
  <si>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</si>
  <si>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</si>
  <si>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</si>
  <si>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</si>
  <si>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</si>
  <si>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</si>
  <si>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</si>
  <si>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</si>
  <si>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</si>
  <si>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</si>
  <si>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</si>
  <si>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</si>
  <si>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</si>
  <si>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</si>
  <si>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</si>
  <si>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</si>
  <si>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</si>
  <si>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</si>
  <si>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</si>
  <si>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</si>
  <si>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</si>
  <si>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</si>
  <si>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</si>
  <si>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</si>
  <si>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</si>
  <si>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</si>
  <si>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</si>
  <si>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</si>
  <si>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</si>
  <si>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</si>
  <si>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</si>
  <si>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</si>
  <si>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</si>
  <si>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</si>
  <si>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</si>
  <si>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</si>
  <si>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</si>
  <si>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</si>
  <si>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</si>
  <si>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</si>
  <si>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</si>
  <si>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</si>
  <si>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</si>
  <si>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</si>
  <si>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</si>
  <si>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</si>
  <si>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</si>
  <si>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</si>
  <si>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</si>
  <si>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</si>
  <si>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</si>
  <si>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</si>
  <si>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</si>
  <si>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</si>
  <si>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</si>
  <si>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</si>
  <si>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</si>
  <si>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</si>
  <si>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</si>
  <si>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</si>
  <si>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</si>
  <si>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</si>
  <si>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</si>
  <si>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</si>
  <si>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</si>
  <si>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</si>
  <si>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</si>
  <si>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</si>
  <si>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</si>
  <si>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</si>
  <si>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</si>
  <si>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</si>
  <si>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</si>
  <si>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</si>
  <si>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</si>
  <si>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</si>
  <si>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</si>
  <si>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</si>
  <si>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</si>
  <si>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</si>
  <si>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</si>
  <si>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</si>
  <si>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</si>
  <si>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</si>
  <si>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</si>
  <si>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</si>
  <si>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</si>
  <si>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</si>
  <si>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</si>
  <si>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</si>
  <si>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</si>
  <si>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</si>
  <si>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</si>
  <si>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</si>
  <si>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</si>
  <si>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</si>
  <si>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</si>
  <si>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</si>
  <si>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</si>
  <si>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</si>
  <si>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</si>
  <si>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</si>
  <si>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</si>
  <si>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</si>
  <si>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</si>
  <si>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</si>
  <si>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</si>
  <si>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</si>
  <si>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</si>
  <si>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</si>
  <si>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</si>
  <si>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</si>
  <si>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</si>
  <si>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</si>
  <si>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</si>
  <si>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</si>
  <si>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</si>
  <si>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</si>
  <si>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</si>
  <si>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</si>
  <si>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</si>
  <si>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</si>
  <si>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</si>
  <si>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</si>
  <si>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</si>
  <si>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</si>
  <si>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</si>
  <si>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</si>
  <si>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</si>
  <si>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</si>
  <si>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</si>
  <si>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</si>
  <si>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</si>
  <si>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</si>
  <si>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</si>
  <si>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</si>
  <si>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</si>
  <si>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</si>
  <si>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</si>
  <si>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</si>
  <si>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</si>
  <si>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</si>
  <si>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</si>
  <si>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</si>
  <si>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</si>
  <si>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</si>
  <si>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</si>
  <si>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</si>
  <si>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</si>
  <si>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</si>
  <si>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</si>
  <si>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</si>
  <si>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</si>
  <si>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</si>
  <si>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</si>
  <si>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</si>
  <si>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</si>
  <si>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</si>
  <si>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</si>
  <si>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</si>
  <si>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</si>
  <si>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</si>
  <si>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</si>
  <si>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</si>
  <si>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</si>
  <si>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</si>
  <si>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</si>
  <si>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</si>
  <si>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</si>
  <si>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</si>
  <si>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</si>
  <si>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</si>
  <si>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</si>
  <si>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</si>
  <si>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</si>
  <si>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</si>
  <si>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</si>
  <si>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</si>
  <si>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</si>
  <si>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</si>
  <si>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</si>
  <si>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</si>
  <si>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</si>
  <si>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</si>
  <si>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</si>
  <si>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</si>
  <si>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</si>
  <si>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</si>
  <si>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</si>
  <si>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</si>
  <si>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</si>
  <si>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</si>
  <si>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</si>
  <si>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</si>
  <si>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</si>
  <si>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</si>
  <si>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</si>
  <si>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</si>
  <si>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</si>
  <si>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</si>
  <si>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</si>
  <si>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</si>
  <si>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</si>
  <si>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</si>
  <si>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</si>
  <si>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</si>
  <si>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</si>
  <si>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</si>
  <si>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</si>
  <si>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</si>
  <si>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</si>
  <si>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</si>
  <si>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</si>
  <si>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</si>
  <si>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</si>
  <si>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</si>
  <si>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</si>
  <si>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</si>
  <si>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</si>
  <si>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</si>
  <si>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</si>
  <si>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</si>
  <si>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</si>
  <si>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</si>
  <si>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</si>
  <si>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</si>
  <si>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</si>
  <si>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</si>
  <si>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</si>
  <si>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</si>
  <si>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</si>
  <si>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</si>
  <si>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</si>
  <si>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</si>
  <si>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</si>
  <si>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</si>
  <si>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</si>
  <si>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</si>
  <si>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</si>
  <si>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</si>
  <si>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</si>
  <si>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</si>
  <si>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</si>
  <si>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</si>
  <si>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</si>
  <si>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</si>
  <si>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</si>
  <si>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</si>
  <si>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</si>
  <si>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</si>
  <si>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</si>
  <si>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</si>
  <si>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</si>
  <si>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</si>
  <si>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</si>
  <si>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</si>
  <si>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</si>
  <si>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</si>
  <si>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</si>
  <si>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</si>
  <si>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</si>
  <si>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</si>
  <si>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</si>
  <si>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</si>
  <si>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</si>
  <si>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</si>
  <si>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</si>
  <si>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</si>
  <si>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</si>
  <si>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</si>
  <si>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</si>
  <si>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</si>
  <si>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</si>
  <si>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</si>
  <si>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</si>
  <si>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</si>
  <si>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</si>
  <si>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</si>
  <si>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</si>
  <si>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</si>
  <si>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</si>
  <si>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</si>
  <si>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</si>
  <si>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</si>
  <si>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</si>
  <si>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</si>
  <si>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</si>
  <si>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</si>
  <si>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</si>
  <si>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</si>
  <si>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</si>
  <si>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</si>
  <si>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</si>
  <si>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</si>
  <si>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</si>
  <si>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</si>
  <si>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</si>
  <si>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</si>
  <si>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</si>
  <si>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</si>
  <si>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</si>
  <si>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</si>
  <si>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</si>
  <si>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</si>
  <si>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</si>
  <si>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</si>
  <si>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</si>
  <si>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</si>
  <si>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</si>
  <si>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</si>
  <si>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</si>
  <si>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</si>
  <si>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</si>
  <si>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</si>
  <si>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</si>
  <si>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</si>
  <si>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</si>
  <si>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</si>
  <si>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</si>
  <si>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</si>
  <si>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</si>
  <si>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</si>
  <si>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</si>
  <si>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</si>
  <si>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</si>
  <si>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</si>
  <si>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</si>
  <si>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</si>
  <si>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</si>
  <si>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</si>
  <si>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</si>
  <si>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</si>
  <si>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</si>
  <si>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</si>
  <si>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</si>
  <si>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</si>
  <si>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</si>
  <si>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</si>
  <si>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</si>
  <si>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</si>
  <si>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</si>
  <si>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</si>
  <si>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</si>
  <si>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</si>
  <si>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</si>
  <si>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</si>
  <si>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</si>
  <si>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</si>
  <si>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</si>
  <si>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</si>
  <si>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</si>
  <si>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</si>
  <si>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</si>
  <si>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</si>
  <si>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</si>
  <si>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</si>
  <si>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</si>
  <si>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</si>
  <si>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</si>
  <si>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</si>
  <si>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</si>
  <si>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</si>
  <si>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</si>
  <si>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</si>
  <si>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</si>
  <si>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</si>
  <si>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</si>
  <si>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</si>
  <si>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</si>
  <si>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</si>
  <si>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</si>
  <si>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</si>
  <si>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</si>
  <si>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</si>
  <si>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</si>
  <si>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</si>
  <si>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</si>
  <si>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</si>
  <si>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</si>
  <si>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</si>
  <si>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</si>
  <si>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</si>
  <si>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</si>
  <si>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</si>
  <si>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</si>
  <si>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</si>
  <si>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</si>
  <si>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</si>
  <si>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</si>
  <si>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</si>
  <si>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</si>
  <si>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</si>
  <si>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</si>
  <si>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</si>
  <si>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</si>
  <si>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</si>
  <si>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</si>
  <si>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</si>
  <si>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</si>
  <si>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</si>
  <si>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</si>
  <si>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</si>
  <si>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</si>
  <si>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</si>
  <si>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</si>
  <si>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</si>
  <si>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</si>
  <si>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</si>
  <si>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</si>
  <si>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</si>
  <si>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</si>
  <si>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</si>
  <si>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</si>
  <si>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</si>
  <si>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</si>
  <si>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</si>
  <si>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</si>
  <si>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</si>
  <si>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</si>
  <si>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</si>
  <si>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</si>
  <si>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</si>
  <si>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</si>
  <si>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</si>
  <si>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</si>
  <si>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</si>
  <si>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</si>
  <si>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</si>
  <si>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</si>
  <si>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</si>
  <si>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</si>
  <si>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</si>
  <si>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</si>
  <si>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</si>
  <si>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</si>
  <si>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</si>
  <si>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</si>
  <si>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</si>
  <si>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</si>
  <si>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</si>
  <si>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</si>
  <si>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</si>
  <si>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</si>
  <si>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</si>
  <si>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</si>
  <si>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</si>
  <si>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</si>
  <si>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</si>
  <si>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</si>
  <si>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</si>
  <si>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</si>
  <si>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</si>
  <si>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</si>
  <si>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</si>
  <si>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</si>
  <si>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</si>
  <si>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</si>
  <si>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</si>
  <si>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</si>
  <si>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</si>
  <si>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</si>
  <si>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</si>
  <si>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</si>
  <si>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</si>
  <si>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</si>
  <si>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</si>
  <si>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</si>
  <si>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</si>
  <si>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</si>
  <si>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</si>
  <si>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</si>
  <si>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</si>
  <si>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</si>
  <si>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</si>
  <si>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</si>
  <si>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</si>
  <si>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</si>
  <si>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</si>
  <si>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</si>
  <si>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</si>
  <si>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</si>
  <si>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</si>
  <si>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</si>
  <si>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</si>
  <si>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</si>
  <si>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</si>
  <si>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</si>
  <si>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</si>
  <si>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</si>
  <si>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</si>
  <si>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</si>
  <si>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</si>
  <si>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</si>
  <si>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</si>
  <si>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</si>
  <si>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</si>
  <si>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</si>
  <si>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</si>
  <si>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</si>
  <si>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</si>
  <si>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</si>
  <si>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</si>
  <si>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</si>
  <si>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</si>
  <si>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</si>
  <si>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</si>
  <si>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</si>
  <si>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</si>
  <si>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</si>
  <si>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</si>
  <si>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</si>
  <si>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</si>
  <si>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</si>
  <si>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</si>
  <si>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</si>
  <si>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</si>
  <si>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</si>
  <si>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</si>
  <si>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</si>
  <si>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</si>
  <si>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</si>
  <si>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</si>
  <si>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</si>
  <si>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</si>
  <si>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</si>
  <si>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</si>
  <si>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</si>
  <si>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</si>
  <si>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</si>
  <si>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</si>
  <si>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</si>
  <si>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</si>
  <si>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</si>
  <si>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</si>
  <si>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</si>
  <si>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</si>
  <si>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</si>
  <si>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</si>
  <si>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</si>
  <si>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</si>
  <si>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</si>
  <si>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</si>
  <si>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</si>
  <si>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</si>
  <si>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</si>
  <si>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</si>
  <si>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</si>
  <si>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</si>
  <si>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</si>
  <si>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</si>
  <si>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</si>
  <si>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</si>
  <si>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</si>
  <si>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</si>
  <si>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</si>
  <si>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</si>
  <si>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</si>
  <si>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</si>
  <si>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</si>
  <si>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</si>
  <si>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</si>
  <si>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</si>
  <si>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</si>
  <si>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</si>
  <si>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</si>
  <si>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</si>
  <si>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</si>
  <si>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</si>
  <si>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</si>
  <si>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</si>
  <si>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</si>
  <si>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</si>
  <si>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</si>
  <si>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</si>
  <si>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</si>
  <si>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</si>
  <si>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</si>
  <si>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</si>
  <si>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</si>
  <si>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</si>
  <si>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</si>
  <si>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</si>
  <si>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</si>
  <si>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</si>
  <si>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</si>
  <si>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</si>
  <si>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</si>
  <si>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</si>
  <si>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</si>
  <si>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</si>
  <si>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</si>
  <si>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</si>
  <si>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</si>
  <si>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</si>
  <si>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</si>
  <si>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</si>
  <si>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</si>
  <si>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</si>
  <si>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</si>
  <si>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</si>
  <si>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</si>
  <si>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</si>
  <si>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</si>
  <si>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</si>
  <si>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</si>
  <si>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</si>
  <si>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</si>
  <si>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</si>
  <si>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</si>
  <si>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</si>
  <si>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</si>
  <si>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</si>
  <si>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</si>
  <si>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</si>
  <si>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</si>
  <si>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</si>
  <si>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</si>
  <si>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</si>
  <si>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</si>
  <si>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</si>
  <si>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</si>
  <si>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</si>
  <si>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</si>
  <si>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</si>
  <si>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</si>
  <si>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</si>
  <si>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</si>
  <si>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</si>
  <si>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</si>
  <si>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</si>
  <si>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</si>
  <si>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</si>
  <si>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</si>
  <si>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</si>
  <si>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</si>
  <si>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</si>
  <si>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</si>
  <si>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</si>
  <si>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</si>
  <si>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</si>
  <si>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</si>
  <si>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</si>
  <si>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</si>
  <si>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</si>
  <si>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</si>
  <si>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</si>
  <si>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</si>
  <si>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</si>
  <si>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</si>
  <si>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</si>
  <si>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</si>
  <si>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</si>
  <si>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</si>
  <si>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</si>
  <si>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</si>
  <si>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</si>
  <si>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</si>
  <si>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</si>
  <si>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</si>
  <si>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</si>
  <si>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</si>
  <si>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</si>
  <si>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</si>
  <si>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</si>
  <si>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</si>
  <si>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</si>
  <si>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</si>
  <si>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</si>
  <si>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</si>
  <si>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</si>
  <si>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</si>
  <si>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</si>
  <si>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</si>
  <si>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</si>
  <si>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</si>
  <si>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</si>
  <si>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</si>
  <si>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</si>
  <si>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</si>
  <si>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</si>
  <si>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</si>
  <si>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</si>
  <si>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</si>
  <si>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</si>
  <si>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</si>
  <si>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</si>
  <si>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</si>
  <si>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</si>
  <si>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</si>
  <si>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</si>
  <si>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</si>
  <si>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</si>
  <si>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</si>
  <si>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</si>
  <si>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</si>
  <si>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</si>
  <si>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</si>
  <si>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</si>
  <si>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</si>
  <si>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</si>
  <si>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</si>
  <si>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</si>
  <si>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</si>
  <si>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</si>
  <si>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</si>
  <si>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</si>
  <si>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</si>
  <si>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</si>
  <si>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</si>
  <si>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</si>
  <si>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</si>
  <si>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</si>
  <si>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</si>
  <si>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</si>
  <si>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</si>
  <si>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</si>
  <si>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</si>
  <si>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</si>
  <si>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</si>
  <si>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</si>
  <si>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</si>
  <si>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</si>
  <si>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</si>
  <si>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</si>
  <si>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</si>
  <si>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</si>
  <si>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</si>
  <si>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</si>
  <si>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</si>
  <si>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</si>
  <si>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</si>
  <si>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</si>
  <si>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</si>
  <si>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</si>
  <si>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</si>
  <si>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</si>
  <si>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</si>
  <si>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</si>
  <si>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</si>
  <si>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</si>
  <si>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</si>
  <si>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</si>
  <si>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</si>
  <si>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</si>
  <si>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</si>
  <si>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</si>
  <si>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</si>
  <si>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</si>
  <si>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</si>
  <si>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</si>
  <si>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</si>
  <si>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</si>
  <si>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</si>
  <si>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</si>
  <si>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</si>
  <si>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</si>
  <si>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</si>
  <si>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</si>
  <si>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</si>
  <si>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</si>
  <si>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</si>
  <si>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</si>
  <si>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</si>
  <si>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</si>
  <si>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</si>
  <si>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</si>
  <si>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</si>
  <si>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</si>
  <si>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</si>
  <si>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</si>
  <si>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</si>
  <si>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</si>
  <si>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</si>
  <si>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</si>
  <si>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</si>
  <si>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</si>
  <si>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</si>
  <si>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</si>
  <si>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</si>
  <si>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</si>
  <si>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</si>
  <si>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</si>
  <si>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</si>
  <si>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</si>
  <si>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</si>
  <si>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</si>
  <si>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</si>
  <si>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</si>
  <si>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</si>
  <si>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</si>
  <si>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</si>
  <si>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</si>
  <si>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</si>
  <si>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</si>
  <si>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</si>
  <si>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</si>
  <si>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</si>
  <si>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</si>
  <si>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</si>
  <si>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</si>
  <si>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</si>
  <si>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</si>
  <si>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</si>
  <si>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</si>
  <si>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</si>
  <si>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</si>
  <si>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</si>
  <si>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</si>
  <si>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</si>
  <si>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</si>
  <si>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</si>
  <si>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</si>
  <si>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</si>
  <si>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</si>
  <si>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</si>
  <si>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</si>
  <si>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</si>
  <si>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</si>
  <si>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</si>
  <si>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</si>
  <si>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</si>
  <si>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</si>
  <si>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</si>
  <si>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</si>
  <si>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</si>
  <si>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</si>
  <si>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</si>
  <si>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</si>
  <si>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</si>
  <si>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</si>
  <si>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</si>
  <si>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</si>
  <si>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</si>
  <si>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</si>
  <si>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</si>
  <si>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</si>
  <si>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</si>
  <si>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</si>
  <si>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</si>
  <si>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</si>
  <si>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</si>
  <si>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</si>
  <si>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</si>
  <si>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</si>
  <si>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</si>
  <si>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</si>
  <si>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</si>
  <si>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</si>
  <si>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</si>
  <si>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</si>
  <si>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</si>
  <si>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</si>
  <si>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</si>
  <si>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</si>
  <si>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</si>
  <si>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</si>
  <si>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</si>
  <si>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</si>
  <si>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</si>
  <si>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</si>
  <si>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</si>
  <si>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</si>
  <si>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</si>
  <si>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</si>
  <si>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</si>
  <si>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</si>
  <si>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</si>
  <si>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</si>
  <si>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</si>
  <si>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</si>
  <si>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</si>
  <si>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</si>
  <si>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</si>
  <si>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</si>
  <si>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</si>
  <si>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</si>
  <si>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</si>
  <si>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</si>
  <si>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</si>
  <si>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</si>
  <si>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</si>
  <si>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</si>
  <si>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</si>
  <si>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</si>
  <si>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</si>
  <si>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</si>
  <si>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</si>
  <si>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</si>
  <si>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</si>
  <si>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</si>
  <si>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</si>
  <si>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</si>
  <si>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</si>
  <si>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</si>
  <si>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</si>
  <si>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</si>
  <si>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</si>
  <si>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</si>
  <si>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</si>
  <si>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</si>
  <si>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</si>
  <si>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</si>
  <si>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</si>
  <si>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</si>
  <si>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</si>
  <si>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</si>
  <si>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</si>
  <si>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</si>
  <si>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</si>
  <si>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</si>
  <si>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</si>
  <si>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</si>
  <si>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</si>
  <si>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</si>
  <si>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</si>
  <si>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</si>
  <si>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</si>
  <si>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</si>
  <si>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</si>
  <si>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</si>
  <si>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</si>
  <si>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</si>
  <si>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</si>
  <si>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</si>
  <si>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</si>
  <si>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</si>
  <si>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</si>
  <si>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</si>
  <si>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</si>
  <si>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</si>
  <si>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</si>
  <si>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</si>
  <si>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</si>
  <si>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</si>
  <si>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</si>
  <si>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</si>
  <si>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</si>
  <si>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</si>
  <si>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</si>
  <si>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</si>
  <si>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</si>
  <si>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</si>
  <si>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</si>
  <si>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</si>
  <si>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</si>
  <si>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</si>
  <si>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</si>
  <si>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</si>
  <si>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</si>
  <si>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</si>
  <si>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</si>
  <si>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</si>
  <si>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</si>
  <si>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</si>
  <si>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</si>
  <si>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</si>
  <si>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</si>
  <si>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</si>
  <si>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</si>
  <si>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</si>
  <si>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</si>
  <si>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</si>
  <si>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</si>
  <si>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</si>
  <si>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</si>
  <si>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</si>
  <si>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</si>
  <si>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</si>
  <si>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</si>
  <si>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</si>
  <si>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</si>
  <si>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</si>
  <si>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</si>
  <si>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</si>
  <si>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</si>
  <si>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</si>
  <si>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</si>
  <si>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</si>
  <si>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</si>
  <si>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</si>
  <si>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</si>
  <si>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</si>
  <si>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</si>
  <si>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</si>
  <si>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</si>
  <si>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</si>
  <si>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</si>
  <si>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</si>
  <si>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</si>
  <si>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</si>
  <si>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</si>
  <si>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</si>
  <si>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</si>
  <si>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</si>
  <si>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</si>
  <si>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</si>
  <si>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</si>
  <si>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</si>
  <si>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</si>
  <si>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</si>
  <si>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</si>
  <si>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</si>
  <si>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</si>
  <si>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</si>
  <si>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</si>
  <si>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</si>
  <si>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</si>
  <si>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</si>
  <si>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</si>
  <si>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</si>
  <si>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</si>
  <si>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</si>
  <si>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</si>
  <si>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</si>
  <si>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</si>
  <si>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</si>
  <si>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</si>
  <si>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</si>
  <si>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</si>
  <si>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</si>
  <si>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</si>
  <si>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</si>
  <si>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</si>
  <si>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</si>
  <si>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</si>
  <si>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</si>
  <si>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</si>
  <si>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</si>
  <si>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</si>
  <si>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</si>
  <si>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</si>
  <si>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</si>
  <si>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</si>
  <si>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</si>
  <si>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</si>
  <si>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</si>
  <si>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</si>
  <si>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</si>
  <si>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</si>
  <si>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</si>
  <si>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</si>
  <si>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</si>
  <si>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</si>
  <si>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</si>
  <si>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</si>
  <si>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</si>
  <si>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</si>
  <si>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</si>
  <si>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</si>
  <si>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</si>
  <si>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</si>
  <si>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</si>
  <si>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</si>
  <si>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</si>
  <si>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</si>
  <si>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</si>
  <si>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</si>
  <si>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</si>
  <si>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</si>
  <si>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</si>
  <si>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</si>
  <si>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</si>
  <si>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</si>
  <si>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</si>
  <si>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</si>
  <si>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</si>
  <si>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</si>
  <si>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</si>
  <si>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</si>
  <si>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</si>
  <si>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</si>
  <si>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</si>
  <si>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</si>
  <si>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</si>
  <si>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</si>
  <si>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</si>
  <si>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</si>
  <si>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</si>
  <si>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</si>
  <si>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</si>
  <si>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</si>
  <si>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</si>
  <si>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</si>
  <si>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</si>
  <si>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</si>
  <si>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</si>
  <si>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</si>
  <si>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</si>
  <si>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</si>
  <si>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</si>
  <si>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</si>
  <si>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</si>
  <si>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</si>
  <si>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</si>
  <si>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</si>
  <si>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</si>
  <si>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</si>
  <si>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</si>
  <si>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</si>
  <si>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</si>
  <si>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</si>
  <si>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</si>
  <si>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</si>
  <si>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</si>
  <si>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</si>
  <si>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</si>
  <si>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</si>
  <si>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</si>
  <si>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</si>
  <si>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</si>
  <si>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</si>
  <si>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</si>
  <si>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</si>
  <si>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</si>
  <si>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</si>
  <si>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</si>
  <si>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</si>
  <si>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</si>
  <si>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</si>
  <si>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</si>
  <si>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</si>
  <si>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</si>
  <si>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</si>
  <si>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</si>
  <si>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</si>
  <si>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</si>
  <si>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</si>
  <si>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</si>
  <si>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</si>
  <si>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</si>
  <si>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</si>
  <si>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</si>
  <si>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</si>
  <si>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</si>
  <si>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</si>
  <si>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</si>
  <si>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</si>
  <si>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</si>
  <si>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</si>
  <si>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</si>
  <si>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</si>
  <si>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</si>
  <si>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</si>
  <si>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</si>
  <si>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</si>
  <si>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</si>
  <si>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</si>
  <si>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</si>
  <si>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</si>
  <si>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</si>
  <si>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</si>
  <si>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</si>
  <si>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</si>
  <si>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</si>
  <si>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</si>
  <si>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</si>
  <si>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</si>
  <si>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</si>
  <si>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</si>
  <si>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</si>
  <si>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</si>
  <si>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</si>
  <si>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</si>
  <si>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</si>
  <si>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</si>
  <si>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</si>
  <si>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</si>
  <si>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</si>
  <si>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</si>
  <si>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</si>
  <si>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</si>
  <si>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</si>
  <si>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</si>
  <si>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</si>
  <si>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</si>
  <si>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</si>
  <si>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</si>
  <si>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</si>
  <si>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</si>
  <si>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</si>
  <si>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</si>
  <si>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</si>
  <si>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</si>
  <si>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</si>
  <si>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</si>
  <si>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</si>
  <si>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</si>
  <si>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</si>
  <si>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</si>
  <si>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</si>
  <si>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</si>
  <si>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</si>
  <si>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</si>
  <si>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</si>
  <si>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</si>
  <si>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</si>
  <si>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</si>
  <si>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</si>
  <si>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</si>
  <si>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</si>
  <si>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</si>
  <si>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</si>
  <si>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</si>
  <si>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</si>
  <si>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</si>
  <si>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</si>
  <si>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</si>
  <si>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</si>
  <si>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</si>
  <si>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</si>
  <si>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</si>
  <si>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</si>
  <si>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</si>
  <si>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</si>
  <si>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</si>
  <si>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</si>
  <si>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</si>
  <si>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</si>
  <si>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</si>
  <si>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</si>
  <si>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</si>
  <si>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</si>
  <si>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</si>
  <si>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</si>
  <si>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</si>
  <si>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</si>
  <si>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</si>
  <si>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</si>
  <si>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</si>
  <si>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</si>
  <si>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</si>
  <si>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</si>
  <si>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</si>
  <si>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</si>
  <si>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</si>
  <si>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</si>
  <si>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</si>
  <si>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</si>
  <si>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</si>
  <si>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</si>
  <si>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</si>
  <si>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</si>
  <si>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</si>
  <si>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</si>
  <si>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</si>
  <si>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</si>
  <si>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</si>
  <si>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</si>
  <si>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</si>
  <si>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</si>
  <si>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</si>
  <si>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</si>
  <si>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</si>
  <si>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</si>
  <si>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</si>
  <si>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</si>
  <si>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</si>
  <si>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</si>
  <si>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</si>
  <si>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</si>
  <si>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</si>
  <si>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</si>
  <si>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</si>
  <si>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</si>
  <si>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</si>
  <si>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</si>
  <si>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</si>
  <si>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</si>
  <si>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</si>
  <si>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</si>
  <si>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</si>
  <si>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</si>
  <si>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</si>
  <si>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</si>
  <si>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</si>
  <si>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</si>
  <si>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</si>
  <si>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</si>
  <si>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</si>
  <si>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</si>
  <si>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</si>
  <si>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</si>
  <si>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</si>
  <si>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</si>
  <si>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</si>
  <si>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</si>
  <si>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</si>
  <si>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</si>
  <si>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</si>
  <si>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</si>
  <si>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</si>
  <si>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</si>
  <si>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</si>
  <si>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</si>
  <si>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</si>
  <si>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</si>
  <si>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</si>
  <si>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</si>
  <si>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</si>
  <si>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</si>
  <si>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</si>
  <si>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</si>
  <si>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</si>
  <si>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</si>
  <si>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</si>
  <si>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</si>
  <si>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</si>
  <si>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</si>
  <si>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</si>
  <si>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</si>
  <si>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</si>
  <si>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</si>
  <si>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</si>
  <si>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</si>
  <si>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</si>
  <si>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</si>
  <si>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</si>
  <si>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</si>
  <si>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</si>
  <si>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</si>
  <si>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</si>
  <si>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</si>
  <si>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</si>
  <si>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</si>
  <si>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</si>
  <si>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</si>
  <si>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</si>
  <si>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</si>
  <si>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</si>
  <si>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</si>
  <si>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</si>
  <si>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</si>
  <si>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</si>
  <si>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</si>
  <si>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</si>
  <si>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</si>
  <si>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</si>
  <si>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</si>
  <si>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</si>
  <si>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</si>
  <si>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</si>
  <si>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</si>
  <si>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</si>
  <si>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</si>
  <si>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</si>
  <si>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</si>
  <si>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</si>
  <si>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</si>
  <si>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</si>
  <si>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</si>
  <si>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</si>
  <si>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</si>
  <si>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</si>
  <si>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</si>
  <si>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</si>
  <si>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</si>
  <si>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</si>
  <si>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</si>
  <si>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</si>
  <si>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</si>
  <si>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</si>
  <si>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</si>
  <si>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</si>
  <si>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</si>
  <si>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</si>
  <si>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</si>
  <si>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</si>
  <si>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</si>
  <si>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</si>
  <si>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</si>
  <si>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</si>
  <si>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</si>
  <si>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</si>
  <si>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</si>
  <si>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</si>
  <si>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</si>
  <si>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</si>
  <si>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</si>
  <si>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</si>
  <si>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</si>
  <si>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</si>
  <si>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</si>
  <si>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</si>
  <si>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</si>
  <si>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</si>
  <si>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</si>
  <si>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</si>
  <si>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</si>
  <si>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</si>
  <si>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</si>
  <si>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</si>
  <si>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</si>
  <si>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</si>
  <si>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</si>
  <si>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</si>
  <si>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</si>
  <si>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</si>
  <si>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</si>
  <si>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</si>
  <si>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</si>
  <si>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</si>
  <si>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</si>
  <si>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</si>
  <si>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</si>
  <si>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</si>
  <si>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</si>
  <si>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</si>
  <si>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</si>
  <si>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</si>
  <si>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</si>
  <si>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</si>
  <si>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</si>
  <si>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</si>
  <si>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</si>
  <si>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</si>
  <si>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</si>
  <si>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</si>
  <si>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</si>
  <si>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</si>
  <si>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</si>
  <si>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</si>
  <si>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</si>
  <si>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</si>
  <si>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</si>
  <si>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</si>
  <si>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</si>
  <si>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</si>
  <si>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</si>
  <si>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</si>
  <si>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</si>
  <si>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</si>
  <si>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</si>
  <si>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</si>
  <si>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</si>
  <si>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</si>
  <si>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</si>
  <si>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</si>
  <si>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</si>
  <si>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</si>
  <si>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</si>
  <si>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</si>
  <si>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</si>
  <si>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</si>
  <si>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</si>
  <si>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</si>
  <si>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</si>
  <si>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</si>
  <si>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</si>
  <si>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</si>
  <si>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</si>
  <si>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</si>
  <si>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</si>
  <si>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</si>
  <si>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</si>
  <si>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</si>
  <si>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</si>
  <si>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</si>
  <si>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</si>
  <si>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</si>
  <si>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</si>
  <si>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</si>
  <si>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</si>
  <si>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</si>
  <si>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</si>
  <si>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</si>
  <si>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</si>
  <si>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</si>
  <si>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</si>
  <si>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</si>
  <si>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</si>
  <si>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</si>
  <si>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</si>
  <si>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</si>
  <si>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</si>
  <si>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</si>
  <si>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</si>
  <si>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</si>
  <si>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</si>
  <si>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</si>
  <si>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</si>
  <si>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</si>
  <si>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</si>
  <si>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</si>
  <si>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</si>
  <si>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</si>
  <si>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</si>
  <si>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</si>
  <si>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</si>
  <si>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</si>
  <si>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</si>
  <si>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</si>
  <si>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</si>
  <si>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</si>
  <si>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</si>
  <si>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</si>
  <si>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</si>
  <si>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</si>
  <si>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</si>
  <si>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</si>
  <si>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</si>
  <si>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</si>
  <si>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</si>
  <si>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</si>
  <si>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</si>
  <si>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</si>
  <si>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</si>
  <si>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</si>
  <si>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</si>
  <si>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</si>
  <si>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</si>
  <si>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</si>
  <si>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</si>
  <si>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</si>
  <si>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</si>
  <si>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</si>
  <si>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</si>
  <si>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</si>
  <si>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</si>
  <si>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</si>
  <si>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</si>
  <si>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</si>
  <si>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</si>
  <si>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</si>
  <si>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</si>
  <si>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</si>
  <si>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</si>
  <si>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</si>
  <si>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</si>
  <si>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</si>
  <si>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</si>
  <si>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</si>
  <si>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</si>
  <si>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</si>
  <si>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</si>
  <si>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</si>
  <si>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</si>
  <si>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</si>
  <si>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</si>
  <si>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</si>
  <si>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</si>
  <si>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</si>
  <si>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</si>
  <si>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</si>
  <si>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</si>
  <si>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</si>
  <si>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</si>
  <si>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</si>
  <si>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</si>
  <si>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</si>
  <si>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</si>
  <si>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</si>
  <si>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</si>
  <si>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</si>
  <si>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</si>
  <si>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</si>
  <si>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</si>
  <si>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</si>
  <si>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</si>
  <si>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</si>
  <si>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</si>
  <si>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</si>
  <si>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</si>
  <si>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</si>
  <si>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</si>
  <si>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</si>
  <si>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</si>
  <si>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</si>
  <si>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</si>
  <si>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</si>
  <si>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</si>
  <si>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</si>
  <si>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</si>
  <si>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</si>
  <si>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</si>
  <si>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</si>
  <si>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</si>
  <si>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</si>
  <si>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</si>
  <si>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</si>
  <si>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</si>
  <si>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</si>
  <si>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</si>
  <si>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</si>
  <si>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</si>
  <si>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</si>
  <si>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</si>
  <si>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</si>
  <si>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</si>
  <si>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</si>
  <si>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</si>
  <si>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</si>
  <si>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</si>
  <si>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</si>
  <si>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</si>
  <si>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</si>
  <si>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</si>
  <si>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</si>
  <si>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</si>
  <si>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</si>
  <si>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</si>
  <si>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</si>
  <si>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</si>
  <si>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</si>
  <si>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</si>
  <si>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</si>
  <si>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</si>
  <si>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</si>
  <si>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</si>
  <si>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</si>
  <si>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</si>
  <si>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</si>
  <si>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</si>
  <si>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</si>
  <si>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</si>
  <si>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</si>
  <si>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</si>
  <si>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</si>
  <si>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</si>
  <si>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</si>
  <si>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</si>
  <si>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</si>
  <si>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</si>
  <si>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</si>
  <si>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</si>
  <si>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</si>
  <si>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</si>
  <si>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</si>
  <si>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</si>
  <si>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</si>
  <si>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</si>
  <si>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</si>
  <si>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</si>
  <si>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</si>
  <si>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</si>
  <si>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</si>
  <si>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</si>
  <si>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</si>
  <si>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</si>
  <si>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</si>
  <si>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</si>
  <si>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</si>
  <si>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</si>
  <si>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</si>
  <si>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</si>
  <si>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</si>
  <si>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</si>
  <si>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</si>
  <si>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</si>
  <si>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</si>
  <si>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</si>
  <si>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</si>
  <si>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</si>
  <si>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</si>
  <si>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</si>
  <si>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</si>
  <si>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</si>
  <si>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</si>
  <si>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</si>
  <si>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</si>
  <si>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</si>
  <si>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</si>
  <si>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</si>
  <si>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</si>
  <si>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</si>
  <si>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</si>
  <si>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</si>
  <si>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</si>
  <si>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</si>
  <si>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</si>
  <si>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</si>
  <si>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</si>
  <si>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</si>
  <si>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</si>
  <si>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</si>
  <si>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</si>
  <si>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</si>
  <si>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</si>
  <si>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</si>
  <si>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</si>
  <si>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</si>
  <si>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</si>
  <si>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</si>
  <si>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</si>
  <si>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</si>
  <si>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</si>
  <si>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</si>
  <si>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</si>
  <si>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</si>
  <si>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</si>
  <si>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</si>
  <si>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</si>
  <si>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</si>
  <si>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</si>
  <si>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</si>
  <si>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</si>
  <si>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</si>
  <si>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</si>
  <si>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</si>
  <si>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</si>
  <si>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</si>
  <si>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</si>
  <si>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</si>
  <si>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</si>
  <si>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</si>
  <si>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</si>
  <si>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</si>
  <si>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</si>
  <si>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</si>
  <si>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</si>
  <si>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</si>
  <si>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</si>
  <si>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</si>
  <si>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</si>
  <si>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</si>
  <si>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</si>
  <si>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</si>
  <si>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</si>
  <si>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</si>
  <si>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</si>
  <si>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</si>
  <si>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</si>
  <si>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</si>
  <si>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</si>
  <si>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</si>
  <si>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</si>
  <si>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</si>
  <si>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</si>
  <si>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</si>
  <si>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</si>
  <si>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</si>
  <si>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</si>
  <si>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</si>
  <si>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</si>
  <si>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</si>
  <si>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</si>
  <si>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</si>
  <si>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</si>
  <si>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</si>
  <si>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</si>
  <si>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</si>
  <si>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</si>
  <si>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</si>
  <si>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</si>
  <si>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</si>
  <si>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</si>
  <si>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</si>
  <si>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</si>
  <si>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</si>
  <si>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</si>
  <si>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</si>
  <si>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</si>
  <si>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</si>
  <si>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</si>
  <si>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</si>
  <si>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</si>
  <si>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</si>
  <si>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</si>
  <si>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</si>
  <si>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</si>
  <si>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</si>
  <si>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</si>
  <si>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</si>
  <si>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</si>
  <si>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</si>
  <si>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</si>
  <si>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</si>
  <si>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</si>
  <si>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</si>
  <si>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</si>
  <si>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</si>
  <si>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</si>
  <si>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</si>
  <si>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</si>
  <si>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</si>
  <si>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</si>
  <si>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</si>
  <si>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</si>
  <si>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</si>
  <si>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</si>
  <si>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</si>
  <si>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</si>
  <si>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</si>
  <si>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</si>
  <si>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</si>
  <si>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</si>
  <si>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</si>
  <si>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</si>
  <si>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</si>
  <si>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</si>
  <si>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</si>
  <si>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</si>
  <si>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</si>
  <si>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</si>
  <si>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</si>
  <si>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</si>
  <si>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</si>
  <si>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</si>
  <si>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</si>
  <si>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</si>
  <si>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</si>
  <si>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</si>
  <si>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</si>
  <si>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</si>
  <si>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</si>
  <si>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</si>
  <si>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</si>
  <si>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</si>
  <si>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</si>
  <si>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</si>
  <si>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</si>
  <si>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</si>
  <si>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</si>
  <si>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</si>
  <si>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</si>
  <si>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</si>
  <si>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</si>
  <si>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</si>
  <si>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</si>
  <si>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</si>
  <si>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</si>
  <si>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</si>
  <si>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</si>
  <si>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</si>
  <si>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</si>
  <si>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</si>
  <si>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</si>
  <si>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</si>
  <si>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</si>
  <si>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</si>
  <si>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</si>
  <si>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</si>
  <si>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</si>
  <si>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</si>
  <si>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</si>
  <si>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</si>
  <si>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</si>
  <si>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</si>
  <si>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</si>
  <si>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</si>
  <si>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</si>
  <si>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</si>
  <si>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</si>
  <si>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</si>
  <si>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</si>
  <si>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</si>
  <si>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</si>
  <si>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</si>
  <si>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</si>
  <si>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</si>
  <si>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</si>
  <si>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</si>
  <si>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</si>
  <si>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</si>
  <si>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</si>
  <si>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</si>
  <si>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</si>
  <si>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</si>
  <si>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</si>
  <si>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</si>
  <si>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</si>
  <si>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</si>
  <si>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</si>
  <si>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</si>
  <si>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</si>
  <si>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</si>
  <si>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</si>
  <si>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</si>
  <si>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</si>
  <si>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</si>
  <si>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</si>
  <si>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</si>
  <si>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</si>
  <si>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</si>
  <si>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</si>
  <si>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</si>
  <si>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</si>
  <si>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</si>
  <si>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</si>
  <si>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</si>
  <si>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</si>
  <si>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</si>
  <si>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</si>
  <si>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</si>
  <si>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</si>
  <si>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</si>
  <si>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</si>
  <si>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</si>
  <si>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</si>
  <si>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</si>
  <si>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</si>
  <si>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</si>
  <si>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</si>
  <si>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</si>
  <si>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</si>
  <si>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</si>
  <si>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</si>
  <si>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</si>
  <si>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</si>
  <si>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</si>
  <si>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</si>
  <si>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</si>
  <si>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</si>
  <si>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</si>
  <si>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</si>
  <si>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</si>
  <si>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</si>
  <si>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</si>
  <si>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</si>
  <si>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</si>
  <si>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</si>
  <si>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</si>
  <si>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</si>
  <si>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</si>
  <si>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</si>
  <si>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</si>
  <si>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</si>
  <si>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</si>
  <si>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</si>
  <si>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</si>
  <si>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</si>
  <si>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</si>
  <si>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</si>
  <si>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</si>
  <si>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</si>
  <si>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</si>
  <si>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</si>
  <si>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</si>
  <si>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</si>
  <si>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</si>
  <si>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</si>
  <si>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</si>
  <si>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</si>
  <si>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</si>
  <si>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</si>
  <si>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</si>
  <si>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</si>
  <si>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</si>
  <si>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</si>
  <si>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</si>
  <si>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</si>
  <si>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</si>
  <si>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</si>
  <si>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</si>
  <si>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</si>
  <si>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</si>
  <si>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</si>
  <si>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</si>
  <si>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</si>
  <si>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</si>
  <si>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</si>
  <si>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</si>
  <si>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</si>
  <si>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</si>
  <si>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</si>
  <si>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</si>
  <si>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</si>
  <si>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</si>
  <si>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</si>
  <si>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</si>
  <si>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</si>
  <si>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</si>
  <si>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</si>
  <si>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</si>
  <si>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</si>
  <si>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</si>
  <si>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</si>
  <si>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</si>
  <si>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</si>
  <si>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</si>
  <si>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</si>
  <si>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</si>
  <si>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</si>
  <si>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</si>
  <si>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</si>
  <si>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</si>
  <si>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</si>
  <si>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</si>
  <si>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</si>
  <si>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</si>
  <si>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</si>
  <si>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</si>
  <si>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</si>
  <si>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</si>
  <si>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</si>
  <si>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</si>
  <si>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</si>
  <si>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</si>
  <si>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</si>
  <si>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</si>
  <si>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</si>
  <si>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</si>
  <si>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</si>
  <si>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</si>
  <si>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</si>
  <si>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</si>
  <si>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</si>
  <si>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</si>
  <si>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</si>
  <si>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</si>
  <si>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</si>
  <si>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</si>
  <si>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</si>
  <si>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</si>
  <si>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</si>
  <si>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</si>
  <si>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</si>
  <si>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</si>
  <si>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</si>
  <si>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</si>
  <si>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</si>
  <si>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</si>
  <si>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</si>
  <si>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</si>
  <si>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</si>
  <si>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</si>
  <si>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</si>
  <si>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</si>
  <si>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</si>
  <si>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</si>
  <si>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</si>
  <si>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</si>
  <si>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</si>
  <si>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</si>
  <si>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</si>
  <si>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</si>
  <si>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</si>
  <si>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</si>
  <si>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</si>
  <si>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</si>
  <si>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</si>
  <si>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</si>
  <si>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</si>
  <si>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</si>
  <si>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</si>
  <si>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</si>
  <si>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</si>
  <si>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</si>
  <si>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</si>
  <si>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</si>
  <si>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</si>
  <si>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</si>
  <si>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</si>
  <si>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</si>
  <si>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</si>
  <si>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</si>
  <si>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</si>
  <si>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</si>
  <si>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</si>
  <si>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</si>
  <si>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</si>
  <si>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</si>
  <si>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</si>
  <si>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</si>
  <si>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</si>
  <si>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</si>
  <si>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</si>
  <si>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</si>
  <si>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</si>
  <si>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</si>
  <si>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</si>
  <si>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</si>
  <si>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</si>
  <si>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</si>
  <si>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</si>
  <si>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</si>
  <si>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</si>
  <si>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</si>
  <si>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</si>
  <si>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</si>
  <si>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</si>
  <si>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</si>
  <si>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</si>
  <si>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</si>
  <si>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</si>
  <si>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</si>
  <si>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</si>
  <si>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</si>
  <si>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</si>
  <si>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</si>
  <si>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</si>
  <si>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</si>
  <si>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</si>
  <si>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</si>
  <si>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</si>
  <si>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</si>
  <si>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</si>
  <si>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</si>
  <si>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</si>
  <si>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</si>
  <si>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</si>
  <si>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</si>
  <si>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</si>
  <si>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</si>
  <si>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</si>
  <si>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</si>
  <si>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</si>
  <si>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</si>
  <si>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</si>
  <si>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</si>
  <si>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</si>
  <si>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</si>
  <si>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</si>
  <si>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</si>
  <si>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</si>
  <si>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</si>
  <si>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</si>
  <si>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</si>
  <si>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</si>
  <si>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</si>
  <si>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</si>
  <si>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</si>
  <si>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</si>
  <si>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</si>
  <si>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</si>
  <si>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</si>
  <si>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</si>
  <si>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</si>
  <si>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</si>
  <si>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</si>
  <si>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</si>
  <si>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</si>
  <si>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</si>
  <si>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</si>
  <si>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</si>
  <si>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</si>
  <si>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</si>
  <si>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</si>
  <si>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</si>
  <si>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</si>
  <si>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</si>
  <si>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</si>
  <si>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</si>
  <si>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</si>
  <si>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</si>
  <si>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</si>
  <si>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</si>
  <si>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</si>
  <si>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</si>
  <si>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</si>
  <si>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</si>
  <si>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</si>
  <si>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</si>
  <si>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</si>
  <si>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</si>
  <si>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</si>
  <si>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</si>
  <si>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</si>
  <si>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</si>
  <si>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</si>
  <si>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</si>
  <si>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</si>
  <si>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</si>
  <si>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</si>
  <si>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</si>
  <si>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</si>
  <si>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</si>
  <si>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</si>
  <si>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</si>
  <si>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</si>
  <si>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</si>
  <si>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</si>
  <si>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</si>
  <si>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</si>
  <si>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</si>
  <si>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</si>
  <si>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</si>
  <si>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</si>
  <si>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</si>
  <si>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</si>
  <si>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</si>
  <si>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</si>
  <si>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</si>
  <si>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</si>
  <si>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</si>
  <si>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</si>
  <si>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</si>
  <si>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</si>
  <si>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</si>
  <si>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</si>
  <si>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</si>
  <si>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</si>
  <si>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</si>
  <si>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</si>
  <si>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</si>
  <si>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</si>
  <si>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</si>
  <si>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</si>
  <si>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</si>
  <si>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</si>
  <si>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</si>
  <si>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</si>
  <si>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</si>
  <si>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</si>
  <si>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</si>
  <si>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</si>
  <si>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</si>
  <si>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</si>
  <si>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</si>
  <si>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</si>
  <si>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</si>
  <si>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</si>
  <si>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</si>
  <si>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</si>
  <si>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</si>
  <si>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</si>
  <si>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</si>
  <si>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</si>
  <si>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</si>
  <si>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</si>
  <si>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</si>
  <si>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</si>
  <si>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</si>
  <si>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</si>
  <si>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</si>
  <si>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</si>
  <si>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</si>
  <si>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</si>
  <si>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</si>
  <si>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</si>
  <si>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</si>
  <si>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</si>
  <si>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</si>
  <si>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</si>
  <si>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</si>
  <si>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</si>
  <si>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</si>
  <si>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</si>
  <si>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</si>
  <si>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</si>
  <si>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</si>
  <si>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</si>
  <si>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</si>
  <si>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</si>
  <si>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</si>
  <si>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</si>
  <si>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</si>
  <si>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</si>
  <si>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</si>
  <si>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</si>
  <si>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</si>
  <si>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</si>
  <si>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</si>
  <si>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</si>
  <si>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</si>
  <si>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</si>
  <si>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</si>
  <si>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</si>
  <si>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</si>
  <si>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</si>
  <si>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</si>
  <si>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</si>
  <si>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</si>
  <si>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</si>
  <si>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</si>
  <si>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</si>
  <si>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</si>
  <si>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</si>
  <si>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</si>
  <si>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</si>
  <si>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</si>
  <si>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</si>
  <si>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</si>
  <si>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</si>
  <si>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</si>
  <si>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</si>
  <si>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</si>
  <si>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</si>
  <si>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</si>
  <si>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</si>
  <si>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</si>
  <si>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</si>
  <si>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</si>
  <si>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</si>
  <si>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</si>
  <si>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</si>
  <si>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</si>
  <si>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</si>
  <si>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</si>
  <si>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</si>
  <si>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</si>
  <si>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</si>
  <si>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</si>
  <si>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</si>
  <si>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</si>
  <si>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</si>
  <si>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</si>
  <si>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</si>
  <si>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</si>
  <si>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</si>
  <si>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</si>
  <si>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</si>
  <si>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</si>
  <si>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</si>
  <si>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</si>
  <si>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</si>
  <si>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</si>
  <si>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</si>
  <si>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</si>
  <si>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</si>
  <si>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</si>
  <si>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</si>
  <si>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</si>
  <si>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</si>
  <si>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</si>
  <si>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</si>
  <si>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</si>
  <si>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</si>
  <si>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</si>
  <si>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</si>
  <si>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</si>
  <si>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</si>
  <si>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</si>
  <si>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</si>
  <si>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</si>
  <si>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</si>
  <si>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</si>
  <si>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</si>
  <si>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</si>
  <si>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</si>
  <si>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</si>
  <si>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</si>
  <si>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</si>
  <si>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</si>
  <si>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</si>
  <si>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</si>
  <si>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</si>
  <si>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</si>
  <si>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</si>
  <si>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</si>
  <si>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</si>
  <si>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</si>
  <si>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</si>
  <si>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</si>
  <si>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</si>
  <si>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</si>
  <si>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</si>
  <si>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</si>
  <si>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</si>
  <si>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</si>
  <si>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</si>
  <si>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</si>
  <si>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</si>
  <si>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</si>
  <si>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</si>
  <si>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</si>
  <si>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</si>
  <si>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</si>
  <si>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</si>
  <si>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</si>
  <si>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</si>
  <si>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</si>
  <si>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</si>
  <si>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</si>
  <si>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</si>
  <si>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</si>
  <si>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</si>
  <si>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</si>
  <si>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</si>
  <si>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</si>
  <si>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</si>
  <si>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</si>
  <si>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</si>
  <si>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</si>
  <si>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</si>
  <si>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</si>
  <si>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</si>
  <si>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</si>
  <si>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</si>
  <si>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</si>
  <si>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</si>
  <si>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</si>
  <si>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</si>
  <si>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</si>
  <si>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</si>
  <si>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</si>
  <si>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</si>
  <si>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</si>
  <si>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</si>
  <si>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</si>
  <si>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</si>
  <si>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</si>
  <si>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</si>
  <si>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</si>
  <si>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</si>
  <si>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</si>
  <si>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</si>
  <si>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</si>
  <si>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</si>
  <si>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</si>
  <si>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</si>
  <si>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</si>
  <si>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</si>
  <si>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</si>
  <si>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</si>
  <si>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</si>
  <si>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</si>
  <si>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</si>
  <si>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</si>
  <si>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</si>
  <si>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</si>
  <si>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</si>
  <si>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</si>
  <si>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</si>
  <si>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</si>
  <si>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</si>
  <si>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</si>
  <si>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</si>
  <si>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</si>
  <si>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</si>
  <si>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</si>
  <si>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</si>
  <si>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</si>
  <si>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</si>
  <si>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</si>
  <si>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</si>
  <si>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</si>
  <si>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</si>
  <si>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</si>
  <si>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</si>
  <si>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</si>
  <si>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</si>
  <si>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</si>
  <si>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</si>
  <si>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</si>
  <si>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</si>
  <si>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</si>
  <si>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</si>
  <si>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</si>
  <si>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</si>
  <si>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</si>
  <si>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</si>
  <si>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</si>
  <si>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</si>
  <si>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</si>
  <si>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</si>
  <si>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</si>
  <si>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</si>
  <si>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</si>
  <si>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</si>
  <si>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</si>
  <si>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</si>
  <si>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</si>
  <si>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</si>
  <si>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</si>
  <si>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</si>
  <si>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</si>
  <si>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</si>
  <si>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</si>
  <si>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</si>
  <si>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</si>
  <si>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</si>
  <si>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</si>
  <si>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</si>
  <si>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</si>
  <si>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</si>
  <si>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</si>
  <si>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</si>
  <si>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</si>
  <si>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</si>
  <si>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</si>
  <si>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</si>
  <si>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</si>
  <si>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</si>
  <si>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</si>
  <si>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</si>
  <si>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</si>
  <si>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</si>
  <si>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</si>
  <si>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</si>
  <si>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</si>
  <si>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</si>
  <si>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</si>
  <si>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</si>
  <si>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</si>
  <si>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</si>
  <si>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</si>
  <si>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</si>
  <si>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</si>
  <si>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</si>
  <si>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</si>
  <si>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</si>
  <si>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</si>
  <si>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</si>
  <si>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</si>
  <si>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</si>
  <si>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</si>
  <si>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</si>
  <si>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</si>
  <si>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</si>
  <si>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</si>
  <si>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</si>
  <si>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</si>
  <si>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</si>
  <si>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</si>
  <si>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</si>
  <si>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</si>
  <si>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</si>
  <si>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</si>
  <si>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</si>
  <si>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</si>
  <si>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</si>
  <si>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</si>
  <si>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</si>
  <si>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</si>
  <si>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</si>
  <si>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</si>
  <si>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</si>
  <si>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</si>
  <si>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</si>
  <si>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</si>
  <si>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</si>
  <si>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</si>
  <si>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</si>
  <si>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</si>
  <si>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</si>
  <si>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</si>
  <si>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</si>
  <si>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</si>
  <si>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</si>
  <si>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</si>
  <si>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</si>
  <si>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</si>
  <si>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</si>
  <si>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</si>
  <si>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</si>
  <si>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</si>
  <si>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</si>
  <si>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</si>
  <si>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</si>
  <si>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</si>
  <si>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</si>
  <si>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</si>
  <si>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</si>
  <si>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</si>
  <si>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</si>
  <si>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</si>
  <si>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</si>
  <si>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</si>
  <si>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</si>
  <si>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</si>
  <si>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</si>
  <si>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</si>
  <si>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</si>
  <si>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</si>
  <si>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</si>
  <si>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</si>
  <si>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</si>
  <si>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</si>
  <si>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</si>
  <si>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</si>
  <si>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</si>
  <si>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</si>
  <si>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</si>
  <si>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</si>
  <si>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</si>
  <si>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</si>
  <si>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</si>
  <si>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</si>
  <si>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</si>
  <si>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</si>
  <si>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</si>
  <si>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</si>
  <si>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</si>
  <si>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</si>
  <si>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</si>
  <si>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</si>
  <si>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</si>
  <si>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</si>
  <si>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</si>
  <si>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</si>
  <si>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</si>
  <si>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</si>
  <si>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</si>
  <si>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</si>
  <si>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</si>
  <si>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</si>
  <si>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</si>
  <si>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</si>
  <si>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</si>
  <si>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</si>
  <si>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</si>
  <si>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</si>
  <si>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</si>
  <si>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</si>
  <si>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</si>
  <si>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</si>
  <si>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</si>
  <si>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</si>
  <si>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</si>
  <si>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</si>
  <si>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</si>
  <si>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</si>
  <si>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</si>
  <si>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</si>
  <si>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</si>
  <si>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</si>
  <si>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</si>
  <si>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</si>
  <si>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</si>
  <si>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</si>
  <si>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</si>
  <si>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</si>
  <si>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</si>
  <si>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</si>
  <si>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</si>
  <si>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</si>
  <si>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</si>
  <si>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</si>
  <si>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</si>
  <si>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</si>
  <si>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</si>
  <si>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</si>
  <si>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</si>
  <si>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</si>
  <si>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</si>
  <si>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</si>
  <si>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</si>
  <si>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</si>
  <si>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</si>
  <si>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</si>
  <si>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</si>
  <si>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</si>
  <si>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</si>
  <si>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</si>
  <si>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</si>
  <si>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</si>
  <si>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</si>
  <si>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</si>
  <si>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</si>
  <si>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</si>
  <si>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</si>
  <si>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</si>
  <si>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</si>
  <si>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</si>
  <si>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</si>
  <si>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</si>
  <si>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</si>
  <si>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</si>
  <si>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</si>
  <si>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</si>
  <si>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</si>
  <si>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</si>
  <si>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</si>
  <si>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</si>
  <si>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</si>
  <si>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</si>
  <si>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</si>
  <si>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</si>
  <si>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</si>
  <si>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</si>
  <si>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</si>
  <si>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</si>
  <si>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</si>
  <si>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</si>
  <si>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</si>
  <si>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</si>
  <si>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</si>
  <si>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</si>
  <si>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</si>
  <si>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</si>
  <si>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</si>
  <si>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</si>
  <si>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</si>
  <si>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</si>
  <si>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</si>
  <si>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</si>
  <si>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</si>
  <si>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</si>
  <si>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</si>
  <si>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</si>
  <si>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</si>
  <si>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</si>
  <si>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</si>
  <si>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</si>
  <si>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</si>
  <si>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</si>
  <si>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</si>
  <si>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</si>
  <si>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</si>
  <si>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</si>
  <si>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</si>
  <si>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</si>
  <si>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</si>
  <si>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</si>
  <si>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</si>
  <si>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</si>
  <si>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</si>
  <si>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</si>
  <si>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</si>
  <si>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</si>
  <si>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</si>
  <si>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</si>
  <si>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</si>
  <si>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</si>
  <si>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</si>
  <si>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</si>
  <si>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</si>
  <si>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</si>
  <si>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</si>
  <si>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</si>
  <si>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</si>
  <si>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</si>
  <si>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</si>
  <si>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</si>
  <si>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</si>
  <si>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</si>
  <si>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</si>
  <si>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</si>
  <si>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</si>
  <si>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</si>
  <si>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</si>
  <si>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</si>
  <si>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</si>
  <si>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</si>
  <si>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</si>
  <si>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</si>
  <si>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</si>
  <si>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</si>
  <si>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</si>
  <si>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</si>
  <si>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</si>
  <si>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</si>
  <si>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</si>
  <si>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</si>
  <si>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</si>
  <si>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</si>
  <si>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</si>
  <si>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</si>
  <si>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</si>
  <si>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</si>
  <si>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</si>
  <si>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</si>
  <si>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</si>
  <si>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</si>
  <si>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</si>
  <si>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</si>
  <si>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</si>
  <si>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</si>
  <si>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</si>
  <si>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</si>
  <si>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</si>
  <si>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</si>
  <si>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</si>
  <si>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</si>
  <si>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</si>
  <si>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</si>
  <si>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</si>
  <si>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</si>
  <si>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</si>
  <si>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</si>
  <si>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</si>
  <si>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</si>
  <si>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</si>
  <si>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</si>
  <si>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</si>
  <si>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</si>
  <si>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</si>
  <si>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</si>
  <si>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</si>
  <si>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</si>
  <si>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</si>
  <si>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</si>
  <si>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</si>
  <si>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</si>
  <si>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</si>
  <si>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</si>
  <si>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</si>
  <si>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</si>
  <si>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</si>
  <si>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</si>
  <si>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</si>
  <si>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</si>
  <si>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</si>
  <si>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</si>
  <si>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</si>
  <si>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</si>
  <si>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</si>
  <si>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</si>
  <si>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</si>
  <si>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</si>
  <si>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</si>
  <si>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</si>
  <si>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</si>
  <si>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</si>
  <si>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</si>
  <si>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</si>
  <si>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</si>
  <si>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</si>
  <si>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</si>
  <si>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</si>
  <si>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</si>
  <si>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</si>
  <si>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</si>
  <si>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</si>
  <si>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</si>
  <si>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</si>
  <si>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</si>
  <si>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</si>
  <si>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</si>
  <si>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</si>
  <si>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</si>
  <si>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</si>
  <si>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</si>
  <si>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</si>
  <si>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</si>
  <si>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</si>
  <si>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</si>
  <si>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</si>
  <si>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</si>
  <si>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</si>
  <si>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</si>
  <si>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</si>
  <si>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</si>
  <si>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</si>
  <si>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</si>
  <si>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</si>
  <si>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</si>
  <si>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</si>
  <si>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</si>
  <si>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</si>
  <si>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</si>
  <si>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</si>
  <si>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</si>
  <si>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</si>
  <si>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</si>
  <si>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</si>
  <si>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</si>
  <si>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</si>
  <si>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</si>
  <si>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</si>
  <si>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</si>
  <si>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</si>
  <si>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</si>
  <si>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</si>
  <si>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</si>
  <si>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</si>
  <si>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</si>
  <si>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</si>
  <si>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</si>
  <si>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</si>
  <si>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</si>
  <si>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</si>
  <si>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</si>
  <si>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</si>
  <si>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</si>
  <si>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</si>
  <si>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</si>
  <si>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</si>
  <si>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</si>
  <si>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</si>
  <si>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</si>
  <si>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</si>
  <si>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</si>
  <si>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</si>
  <si>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</si>
  <si>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</si>
  <si>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</si>
  <si>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</si>
  <si>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</si>
  <si>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</si>
  <si>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</si>
  <si>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</si>
  <si>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</si>
  <si>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</si>
  <si>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</si>
  <si>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</si>
  <si>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</si>
  <si>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</si>
  <si>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</si>
  <si>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</si>
  <si>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</si>
  <si>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</si>
  <si>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</si>
  <si>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</si>
  <si>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</si>
  <si>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</si>
  <si>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</si>
  <si>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</si>
  <si>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</si>
  <si>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</si>
  <si>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</si>
  <si>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</si>
  <si>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</si>
  <si>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</si>
  <si>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</si>
  <si>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</si>
  <si>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</si>
  <si>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</si>
  <si>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</si>
  <si>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</si>
  <si>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</si>
  <si>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</si>
  <si>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</si>
  <si>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</si>
  <si>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</si>
  <si>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</si>
  <si>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</si>
  <si>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</si>
  <si>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</si>
  <si>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</si>
  <si>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</si>
  <si>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</si>
  <si>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</si>
  <si>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</si>
  <si>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</si>
  <si>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</si>
  <si>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</si>
  <si>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</si>
  <si>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</si>
  <si>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</si>
  <si>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</si>
  <si>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</si>
  <si>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</si>
  <si>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</si>
  <si>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</si>
  <si>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</si>
  <si>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</si>
  <si>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</si>
  <si>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</si>
  <si>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</si>
  <si>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</si>
  <si>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</si>
  <si>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</si>
  <si>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</si>
  <si>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</si>
  <si>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</si>
  <si>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</si>
  <si>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</si>
  <si>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</si>
  <si>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</si>
  <si>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</si>
  <si>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</si>
  <si>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</si>
  <si>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</si>
  <si>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</si>
  <si>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</si>
  <si>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</si>
  <si>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</si>
  <si>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</si>
  <si>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</si>
  <si>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</si>
  <si>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</si>
  <si>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</si>
  <si>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</si>
  <si>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</si>
  <si>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</si>
  <si>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</si>
  <si>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</si>
  <si>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</si>
  <si>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</si>
  <si>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</si>
  <si>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</si>
  <si>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</si>
  <si>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</si>
  <si>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</si>
  <si>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</si>
  <si>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</si>
  <si>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</si>
  <si>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</si>
  <si>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</si>
  <si>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</si>
  <si>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</si>
  <si>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</si>
  <si>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</si>
  <si>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</si>
  <si>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</si>
  <si>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</si>
  <si>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</si>
  <si>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</si>
  <si>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</si>
  <si>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</si>
  <si>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</si>
  <si>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</si>
  <si>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</si>
  <si>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</si>
  <si>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</si>
  <si>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</si>
  <si>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</si>
  <si>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</si>
  <si>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</si>
  <si>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</si>
  <si>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</si>
  <si>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</si>
  <si>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</si>
  <si>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</si>
  <si>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</si>
  <si>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</si>
  <si>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</si>
  <si>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</si>
  <si>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</si>
  <si>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</si>
  <si>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</si>
  <si>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</si>
  <si>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</si>
  <si>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</si>
  <si>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</si>
  <si>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</si>
  <si>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</si>
  <si>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</si>
  <si>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</si>
  <si>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</si>
  <si>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</si>
  <si>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</si>
  <si>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</si>
  <si>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</si>
  <si>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</si>
  <si>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</si>
  <si>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</si>
  <si>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</si>
  <si>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</si>
  <si>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</si>
  <si>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</si>
  <si>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</si>
  <si>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</si>
  <si>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</si>
  <si>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</si>
  <si>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</si>
  <si>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</si>
  <si>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</si>
  <si>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</si>
  <si>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</si>
  <si>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</si>
  <si>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</si>
  <si>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</si>
  <si>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</si>
  <si>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</si>
  <si>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</si>
  <si>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</si>
  <si>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</si>
  <si>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</si>
  <si>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</si>
  <si>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</si>
  <si>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</si>
  <si>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</si>
  <si>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</si>
  <si>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</si>
  <si>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</si>
  <si>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</si>
  <si>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</si>
  <si>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</si>
  <si>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</si>
  <si>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</si>
  <si>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</si>
  <si>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</si>
  <si>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</si>
  <si>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</si>
  <si>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</si>
  <si>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</si>
  <si>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</si>
  <si>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</si>
  <si>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</si>
  <si>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</si>
  <si>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</si>
  <si>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</si>
  <si>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</si>
  <si>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</si>
  <si>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</si>
  <si>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</si>
  <si>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</si>
  <si>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</si>
  <si>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</si>
  <si>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</si>
  <si>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</si>
  <si>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</si>
  <si>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</si>
  <si>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</si>
  <si>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</si>
  <si>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</si>
  <si>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</si>
  <si>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</si>
  <si>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</si>
  <si>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</si>
  <si>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</si>
  <si>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</si>
  <si>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</si>
  <si>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</si>
  <si>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</si>
  <si>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</si>
  <si>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</si>
  <si>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</si>
  <si>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</si>
  <si>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</si>
  <si>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</si>
  <si>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</si>
  <si>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</si>
  <si>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</si>
  <si>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</si>
  <si>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</si>
  <si>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</si>
  <si>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</si>
  <si>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</si>
  <si>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</si>
  <si>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</si>
  <si>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</si>
  <si>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</si>
  <si>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</si>
  <si>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</si>
  <si>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</si>
  <si>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</si>
  <si>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</si>
  <si>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</si>
  <si>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</si>
  <si>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</si>
  <si>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</si>
  <si>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</si>
  <si>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</si>
  <si>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</si>
  <si>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</si>
  <si>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</si>
  <si>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</si>
  <si>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</si>
  <si>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</si>
  <si>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</si>
  <si>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</si>
  <si>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</si>
  <si>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</si>
  <si>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</si>
  <si>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</si>
  <si>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</si>
  <si>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</si>
  <si>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</si>
  <si>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</si>
  <si>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</si>
  <si>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</si>
  <si>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</si>
  <si>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</si>
  <si>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</si>
  <si>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</si>
  <si>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</si>
  <si>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</si>
  <si>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</si>
  <si>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</si>
  <si>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</si>
  <si>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</si>
  <si>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</si>
  <si>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</si>
  <si>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</si>
  <si>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</si>
  <si>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</si>
  <si>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</si>
  <si>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</si>
  <si>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</si>
  <si>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</si>
  <si>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</si>
  <si>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</si>
  <si>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</si>
  <si>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</si>
  <si>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</si>
  <si>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</si>
  <si>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</si>
  <si>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</si>
  <si>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</si>
  <si>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</si>
  <si>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</si>
  <si>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</si>
  <si>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</si>
  <si>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</si>
  <si>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</si>
  <si>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</si>
  <si>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</si>
  <si>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</si>
  <si>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</si>
  <si>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</si>
  <si>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</si>
  <si>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</si>
  <si>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</si>
  <si>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</si>
  <si>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</si>
  <si>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</si>
  <si>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</si>
  <si>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</si>
  <si>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</si>
  <si>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</si>
  <si>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</si>
  <si>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</si>
  <si>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</si>
  <si>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</si>
  <si>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</si>
  <si>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</si>
  <si>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</si>
  <si>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</si>
  <si>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</si>
  <si>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</si>
  <si>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</si>
  <si>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</si>
  <si>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</si>
  <si>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</si>
  <si>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</si>
  <si>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</si>
  <si>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</si>
  <si>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</si>
  <si>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</si>
  <si>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</si>
  <si>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</si>
  <si>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</si>
  <si>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</si>
  <si>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</si>
  <si>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</si>
  <si>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</si>
  <si>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</si>
  <si>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</si>
  <si>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</si>
  <si>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</si>
  <si>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</si>
  <si>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</si>
  <si>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</si>
  <si>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</si>
  <si>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</si>
  <si>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</si>
  <si>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</si>
  <si>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</si>
  <si>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</si>
  <si>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</si>
  <si>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</si>
  <si>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</si>
  <si>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</si>
  <si>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</si>
  <si>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</si>
  <si>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</si>
  <si>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</si>
  <si>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</si>
  <si>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</si>
  <si>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</si>
  <si>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</si>
  <si>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</si>
  <si>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</si>
  <si>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</si>
  <si>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</si>
  <si>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</si>
  <si>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</si>
  <si>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</si>
  <si>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</si>
  <si>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</si>
  <si>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</si>
  <si>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</si>
  <si>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</si>
  <si>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</si>
  <si>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</si>
  <si>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</si>
  <si>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</si>
  <si>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</si>
  <si>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</si>
  <si>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</si>
  <si>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</si>
  <si>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</si>
  <si>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</si>
  <si>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</si>
  <si>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</si>
  <si>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</si>
  <si>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</si>
  <si>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</si>
  <si>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</si>
  <si>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</si>
  <si>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</si>
  <si>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</si>
  <si>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</si>
  <si>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</si>
  <si>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</si>
  <si>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</si>
  <si>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</si>
  <si>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</si>
  <si>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</si>
  <si>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</si>
  <si>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</si>
  <si>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</si>
  <si>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</si>
  <si>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</si>
  <si>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</si>
  <si>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</si>
  <si>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</si>
  <si>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</si>
  <si>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</si>
  <si>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</si>
  <si>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</si>
  <si>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</si>
  <si>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</si>
  <si>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</si>
  <si>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</si>
  <si>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</si>
  <si>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</si>
  <si>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</si>
  <si>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</si>
  <si>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</si>
  <si>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</si>
  <si>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</si>
  <si>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</si>
  <si>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</si>
  <si>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</si>
  <si>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</si>
  <si>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</si>
  <si>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</si>
  <si>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</si>
  <si>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</si>
  <si>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</si>
  <si>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</si>
  <si>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</si>
  <si>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</si>
  <si>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</si>
  <si>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</si>
  <si>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</si>
  <si>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</si>
  <si>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</si>
  <si>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</si>
  <si>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</si>
  <si>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</si>
  <si>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</si>
  <si>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</si>
  <si>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</si>
  <si>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</si>
  <si>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</si>
  <si>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</si>
  <si>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</si>
  <si>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</si>
  <si>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</si>
  <si>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</si>
  <si>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</si>
  <si>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</si>
  <si>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</si>
  <si>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</si>
  <si>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</si>
  <si>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</si>
  <si>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</si>
  <si>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</si>
  <si>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</si>
  <si>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</si>
  <si>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</si>
  <si>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</si>
  <si>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</si>
  <si>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</si>
  <si>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</si>
  <si>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</si>
  <si>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</si>
  <si>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</si>
  <si>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</si>
  <si>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</si>
  <si>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</si>
  <si>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</si>
  <si>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</si>
  <si>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</si>
  <si>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</si>
  <si>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</si>
  <si>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</si>
  <si>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</si>
  <si>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</si>
  <si>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</si>
  <si>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</si>
  <si>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</si>
  <si>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</si>
  <si>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</si>
  <si>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</si>
  <si>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</si>
  <si>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</si>
  <si>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</si>
  <si>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</si>
  <si>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</si>
  <si>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</si>
  <si>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</si>
  <si>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</si>
  <si>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</si>
  <si>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</si>
  <si>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</si>
  <si>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</si>
  <si>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</si>
  <si>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</si>
  <si>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</si>
  <si>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</si>
  <si>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</si>
  <si>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</si>
  <si>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</si>
  <si>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</si>
  <si>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</si>
  <si>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</si>
  <si>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</si>
  <si>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</si>
  <si>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</si>
  <si>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</si>
  <si>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</si>
  <si>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</si>
  <si>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</si>
  <si>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</si>
  <si>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</si>
  <si>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</si>
  <si>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</si>
  <si>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</si>
  <si>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</si>
  <si>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</si>
  <si>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</si>
  <si>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</si>
  <si>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</si>
  <si>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</si>
  <si>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</si>
  <si>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</si>
  <si>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</si>
  <si>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</si>
  <si>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</si>
  <si>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</si>
  <si>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</si>
  <si>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</si>
  <si>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</si>
  <si>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</si>
  <si>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</si>
  <si>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</si>
  <si>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</si>
  <si>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</si>
  <si>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</si>
  <si>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</si>
  <si>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</si>
  <si>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</si>
  <si>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</si>
  <si>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</si>
  <si>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</si>
  <si>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</si>
  <si>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</si>
  <si>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</si>
  <si>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</si>
  <si>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</si>
  <si>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</si>
  <si>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</si>
  <si>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</si>
  <si>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</si>
  <si>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</si>
  <si>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</si>
  <si>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</si>
  <si>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</si>
  <si>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</si>
  <si>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</si>
  <si>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</si>
  <si>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</si>
  <si>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</si>
  <si>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</si>
  <si>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</si>
  <si>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</si>
  <si>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</si>
  <si>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</si>
  <si>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</si>
  <si>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</si>
  <si>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</si>
  <si>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</si>
  <si>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</si>
  <si>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</si>
  <si>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</si>
  <si>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</si>
  <si>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</si>
  <si>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</si>
  <si>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</si>
  <si>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</si>
  <si>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</si>
  <si>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</si>
  <si>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</si>
  <si>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</si>
  <si>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</si>
  <si>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</si>
  <si>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</si>
  <si>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</si>
  <si>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</si>
  <si>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</si>
  <si>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</si>
  <si>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</si>
  <si>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</si>
  <si>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</si>
  <si>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</si>
  <si>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</si>
  <si>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</si>
  <si>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</si>
  <si>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</si>
  <si>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</si>
  <si>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</si>
  <si>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</si>
  <si>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</si>
  <si>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</si>
  <si>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</si>
  <si>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</si>
  <si>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</si>
  <si>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</si>
  <si>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</si>
  <si>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</si>
  <si>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</si>
  <si>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</si>
  <si>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</si>
  <si>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</si>
  <si>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</si>
  <si>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</si>
  <si>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</si>
  <si>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</si>
  <si>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</si>
  <si>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</si>
  <si>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</si>
  <si>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</si>
  <si>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</si>
  <si>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</si>
  <si>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</si>
  <si>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</si>
  <si>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</si>
  <si>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</si>
  <si>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</si>
  <si>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</si>
  <si>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</si>
  <si>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</si>
  <si>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</si>
  <si>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</si>
  <si>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</si>
  <si>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</si>
  <si>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</si>
  <si>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</si>
  <si>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</si>
  <si>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</si>
  <si>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</si>
  <si>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</si>
  <si>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</si>
  <si>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</si>
  <si>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</si>
  <si>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</si>
  <si>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</si>
  <si>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</si>
  <si>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</si>
  <si>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</si>
  <si>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</si>
  <si>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</si>
  <si>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</si>
  <si>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</si>
  <si>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</si>
  <si>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</si>
  <si>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</si>
  <si>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</si>
  <si>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</si>
  <si>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</si>
  <si>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</si>
  <si>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</si>
  <si>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</si>
  <si>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</si>
  <si>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</si>
  <si>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</si>
  <si>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</si>
  <si>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</si>
  <si>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</si>
  <si>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</si>
  <si>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</si>
  <si>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</si>
  <si>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</si>
  <si>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</si>
  <si>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</si>
  <si>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</si>
  <si>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</si>
  <si>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</si>
  <si>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</si>
  <si>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</si>
  <si>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</si>
  <si>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</si>
  <si>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</si>
  <si>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</si>
  <si>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</si>
  <si>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</si>
  <si>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</si>
  <si>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</si>
  <si>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</si>
  <si>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</si>
  <si>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</si>
  <si>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</si>
  <si>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</si>
  <si>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</si>
  <si>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</si>
  <si>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</si>
  <si>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</si>
  <si>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</si>
  <si>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</si>
  <si>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</si>
  <si>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</si>
  <si>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</si>
  <si>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</si>
  <si>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</si>
  <si>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</si>
  <si>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</si>
  <si>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</si>
  <si>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</si>
  <si>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</si>
  <si>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</si>
  <si>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</si>
  <si>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</si>
  <si>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</si>
  <si>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</si>
  <si>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</si>
  <si>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</si>
  <si>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</si>
  <si>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</si>
  <si>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</si>
  <si>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</si>
  <si>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</si>
  <si>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</si>
  <si>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</si>
  <si>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</si>
  <si>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</si>
  <si>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</si>
  <si>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</si>
  <si>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</si>
  <si>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</si>
  <si>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</si>
  <si>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</si>
  <si>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</si>
  <si>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</si>
  <si>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</si>
  <si>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</si>
  <si>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</si>
  <si>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</si>
  <si>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</si>
  <si>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</si>
  <si>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</si>
  <si>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</si>
  <si>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</si>
  <si>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</si>
  <si>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</si>
  <si>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</si>
  <si>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</si>
  <si>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</si>
  <si>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</si>
  <si>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</si>
  <si>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</si>
  <si>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</si>
  <si>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</si>
  <si>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</si>
  <si>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</si>
  <si>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</si>
  <si>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</si>
  <si>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</si>
  <si>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</si>
  <si>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</si>
  <si>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</si>
  <si>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</si>
  <si>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</si>
  <si>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</si>
  <si>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</si>
  <si>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</si>
  <si>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</si>
  <si>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</si>
  <si>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</si>
  <si>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</si>
  <si>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</si>
  <si>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</si>
  <si>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</si>
  <si>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</si>
  <si>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</si>
  <si>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</si>
  <si>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</si>
  <si>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</si>
  <si>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</si>
  <si>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</si>
  <si>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</si>
  <si>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</si>
  <si>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</si>
  <si>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</si>
  <si>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</si>
  <si>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</si>
  <si>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</si>
  <si>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</si>
  <si>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</si>
  <si>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</si>
  <si>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</si>
  <si>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</si>
  <si>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</si>
  <si>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</si>
  <si>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</si>
  <si>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</si>
  <si>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</si>
  <si>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</si>
  <si>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</si>
  <si>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</si>
  <si>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</si>
  <si>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</si>
  <si>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</si>
  <si>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</si>
  <si>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</si>
  <si>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</si>
  <si>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</si>
  <si>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</si>
  <si>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</si>
  <si>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</si>
  <si>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</si>
  <si>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</si>
  <si>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</si>
  <si>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</si>
  <si>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</si>
  <si>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</si>
  <si>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</si>
  <si>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</si>
  <si>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</si>
  <si>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</si>
  <si>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</si>
  <si>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</si>
  <si>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</si>
  <si>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</si>
  <si>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</si>
  <si>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</si>
  <si>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</si>
  <si>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</si>
  <si>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</si>
  <si>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</si>
  <si>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</si>
  <si>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</si>
  <si>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</si>
  <si>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</si>
  <si>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</si>
  <si>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</si>
  <si>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</si>
  <si>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</si>
  <si>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</si>
  <si>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</si>
  <si>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</si>
  <si>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</si>
  <si>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</si>
  <si>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</si>
  <si>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</si>
  <si>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</si>
  <si>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</si>
  <si>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</si>
  <si>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</si>
  <si>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</si>
  <si>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</si>
  <si>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</si>
  <si>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</si>
  <si>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</si>
  <si>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</si>
  <si>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</si>
  <si>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</si>
  <si>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</si>
  <si>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</si>
  <si>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</si>
  <si>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</si>
  <si>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</si>
  <si>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</si>
  <si>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</si>
  <si>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</si>
  <si>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</si>
  <si>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</si>
  <si>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</si>
  <si>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</si>
  <si>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</si>
  <si>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</si>
  <si>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</si>
  <si>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</si>
  <si>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</si>
  <si>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</si>
  <si>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</si>
  <si>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</si>
  <si>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</si>
  <si>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</si>
  <si>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</si>
  <si>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</si>
  <si>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</si>
  <si>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</si>
  <si>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</si>
  <si>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</si>
  <si>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</si>
  <si>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</si>
  <si>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</si>
  <si>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</si>
  <si>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</si>
  <si>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</si>
  <si>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</si>
  <si>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</si>
  <si>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</si>
  <si>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</si>
  <si>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</si>
  <si>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</si>
  <si>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</si>
  <si>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</si>
  <si>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</si>
  <si>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</si>
  <si>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</si>
  <si>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</si>
  <si>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</si>
  <si>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</si>
  <si>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</si>
  <si>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</si>
  <si>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</si>
  <si>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</si>
  <si>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</si>
  <si>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</si>
  <si>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</si>
  <si>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</si>
  <si>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</si>
  <si>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</si>
  <si>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</si>
  <si>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</si>
  <si>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</si>
  <si>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</si>
  <si>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</si>
  <si>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</si>
  <si>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</si>
  <si>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</si>
  <si>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</si>
  <si>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</si>
  <si>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</si>
  <si>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</si>
  <si>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</si>
  <si>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</si>
  <si>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</si>
  <si>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</si>
  <si>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</si>
  <si>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</si>
  <si>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</si>
  <si>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</si>
  <si>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</si>
  <si>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</si>
  <si>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</si>
  <si>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</si>
  <si>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</si>
  <si>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</si>
  <si>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</si>
  <si>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</si>
  <si>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</si>
  <si>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</si>
  <si>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</si>
  <si>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</si>
  <si>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</si>
  <si>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</si>
  <si>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</si>
  <si>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</si>
  <si>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</si>
  <si>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</si>
  <si>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</si>
  <si>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</si>
  <si>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</si>
  <si>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</si>
  <si>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</si>
  <si>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</si>
  <si>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</si>
  <si>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</si>
  <si>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</si>
  <si>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</si>
  <si>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</si>
  <si>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</si>
  <si>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</si>
  <si>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</si>
  <si>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</si>
  <si>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</si>
  <si>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</si>
  <si>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</si>
  <si>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</si>
  <si>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</si>
  <si>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</si>
  <si>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</si>
  <si>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</si>
  <si>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</si>
  <si>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</si>
  <si>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</si>
  <si>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</si>
  <si>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</si>
  <si>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</si>
  <si>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</si>
  <si>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</si>
  <si>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</si>
  <si>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</si>
  <si>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</si>
  <si>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</si>
  <si>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</si>
  <si>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</si>
  <si>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</si>
  <si>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</si>
  <si>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</si>
  <si>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</si>
  <si>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</si>
  <si>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</si>
  <si>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</si>
  <si>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</si>
  <si>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</si>
  <si>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</si>
  <si>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</si>
  <si>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</si>
  <si>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</si>
  <si>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</si>
  <si>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</si>
  <si>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</si>
  <si>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</si>
  <si>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</si>
  <si>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</si>
  <si>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</si>
  <si>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</si>
  <si>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</si>
  <si>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</si>
  <si>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</si>
  <si>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</si>
  <si>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</si>
  <si>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</si>
  <si>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</si>
  <si>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</si>
  <si>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</si>
  <si>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</si>
  <si>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</si>
  <si>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</si>
  <si>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</si>
  <si>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</si>
  <si>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</si>
  <si>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</si>
  <si>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</si>
  <si>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</si>
  <si>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</si>
  <si>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</si>
  <si>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</si>
  <si>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</si>
  <si>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</si>
  <si>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</si>
  <si>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</si>
  <si>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</si>
  <si>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</si>
  <si>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</si>
  <si>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</si>
  <si>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</si>
  <si>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</si>
  <si>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</si>
  <si>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</si>
  <si>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</si>
  <si>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</si>
  <si>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</si>
  <si>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</si>
  <si>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</si>
  <si>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</si>
  <si>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</si>
  <si>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</si>
  <si>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</si>
  <si>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</si>
  <si>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</si>
  <si>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</si>
  <si>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</si>
  <si>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</si>
  <si>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</si>
  <si>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</si>
  <si>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</si>
  <si>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</si>
  <si>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</si>
  <si>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</si>
  <si>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</si>
  <si>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</si>
  <si>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</si>
  <si>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</si>
  <si>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</si>
  <si>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</si>
  <si>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</si>
  <si>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</si>
  <si>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</si>
  <si>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</si>
  <si>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</si>
  <si>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</si>
  <si>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</si>
  <si>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</si>
  <si>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</si>
  <si>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</si>
  <si>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</si>
  <si>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</si>
  <si>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</si>
  <si>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</si>
  <si>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</si>
  <si>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</si>
  <si>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</si>
  <si>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</si>
  <si>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</si>
  <si>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</si>
  <si>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</si>
  <si>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</si>
  <si>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</si>
  <si>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</si>
  <si>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</si>
  <si>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</si>
  <si>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</si>
  <si>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</si>
  <si>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</si>
  <si>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</si>
  <si>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</si>
  <si>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</si>
  <si>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</si>
  <si>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</si>
  <si>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</si>
  <si>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</si>
  <si>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</si>
  <si>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</si>
  <si>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</si>
  <si>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</si>
  <si>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</si>
  <si>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</si>
  <si>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</si>
  <si>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</si>
  <si>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</si>
  <si>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</si>
  <si>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</si>
  <si>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</si>
  <si>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</si>
  <si>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</si>
  <si>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</si>
  <si>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</si>
  <si>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</si>
  <si>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</si>
  <si>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</si>
  <si>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</si>
  <si>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</si>
  <si>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</si>
  <si>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</si>
  <si>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</si>
  <si>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</si>
  <si>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</si>
  <si>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</si>
  <si>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</si>
  <si>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</si>
  <si>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</si>
  <si>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</si>
  <si>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</si>
  <si>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</si>
  <si>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</si>
  <si>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</si>
  <si>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</si>
  <si>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</si>
  <si>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</si>
  <si>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</si>
  <si>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</si>
  <si>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</si>
  <si>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</si>
  <si>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</si>
  <si>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</si>
  <si>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</si>
  <si>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</si>
  <si>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</si>
  <si>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</si>
  <si>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</si>
  <si>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</si>
  <si>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</si>
  <si>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</si>
  <si>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</si>
  <si>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</si>
  <si>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</si>
  <si>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</si>
  <si>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</si>
  <si>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</si>
  <si>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</si>
  <si>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</si>
  <si>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</si>
  <si>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</si>
  <si>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</si>
  <si>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</si>
  <si>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</si>
  <si>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</si>
  <si>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</si>
  <si>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</si>
  <si>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</si>
  <si>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</si>
  <si>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</si>
  <si>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</si>
  <si>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</si>
  <si>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</si>
  <si>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</si>
  <si>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</si>
  <si>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</si>
  <si>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</si>
  <si>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</si>
  <si>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</si>
  <si>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</si>
  <si>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</si>
  <si>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</si>
  <si>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</si>
  <si>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</si>
  <si>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</si>
  <si>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</si>
  <si>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</si>
  <si>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</si>
  <si>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</si>
  <si>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</si>
  <si>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</si>
  <si>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</si>
  <si>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</si>
  <si>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</si>
  <si>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</si>
  <si>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</si>
  <si>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</si>
  <si>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</si>
  <si>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</si>
  <si>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</si>
  <si>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</si>
  <si>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</si>
  <si>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</si>
  <si>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</si>
  <si>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</si>
  <si>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</si>
  <si>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</si>
  <si>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</si>
  <si>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</si>
  <si>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</si>
  <si>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</si>
  <si>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</si>
  <si>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</si>
  <si>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</si>
  <si>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</si>
  <si>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</si>
  <si>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</si>
  <si>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</si>
  <si>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</si>
  <si>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</si>
  <si>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</si>
  <si>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</si>
  <si>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</si>
  <si>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</si>
  <si>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</si>
  <si>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</si>
  <si>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</si>
  <si>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</si>
  <si>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</si>
  <si>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</si>
  <si>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</si>
  <si>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</si>
  <si>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</si>
  <si>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</si>
  <si>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</si>
  <si>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</si>
  <si>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</si>
  <si>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</si>
  <si>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</si>
  <si>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</si>
  <si>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</si>
  <si>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</si>
  <si>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</si>
  <si>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</si>
  <si>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</si>
  <si>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</si>
  <si>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</si>
  <si>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</si>
  <si>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</si>
  <si>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</si>
  <si>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</si>
  <si>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</si>
  <si>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</si>
  <si>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</si>
  <si>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</si>
  <si>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</si>
  <si>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</si>
  <si>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</si>
  <si>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</si>
  <si>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</si>
  <si>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</si>
  <si>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</si>
  <si>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</si>
  <si>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</si>
  <si>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</si>
  <si>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</si>
  <si>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</si>
  <si>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</si>
  <si>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</si>
  <si>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</si>
  <si>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</si>
  <si>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</si>
  <si>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</si>
  <si>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</si>
  <si>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</si>
  <si>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</si>
  <si>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</si>
  <si>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</si>
  <si>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</si>
  <si>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</si>
  <si>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</si>
  <si>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</si>
  <si>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</si>
  <si>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</si>
  <si>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</si>
  <si>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</si>
  <si>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</si>
  <si>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</si>
  <si>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</si>
  <si>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</si>
  <si>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</si>
  <si>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</si>
  <si>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</si>
  <si>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</si>
  <si>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</si>
  <si>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</si>
  <si>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</si>
  <si>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</si>
  <si>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</si>
  <si>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</si>
  <si>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</si>
  <si>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</si>
  <si>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</si>
  <si>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</si>
  <si>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</si>
  <si>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</si>
  <si>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</si>
  <si>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</si>
  <si>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</si>
  <si>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</si>
  <si>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</si>
  <si>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</si>
  <si>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</si>
  <si>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</si>
  <si>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</si>
  <si>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</si>
  <si>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</si>
  <si>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</si>
  <si>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</si>
  <si>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</si>
  <si>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</si>
  <si>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</si>
  <si>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</si>
  <si>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</si>
  <si>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</si>
  <si>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</si>
  <si>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</si>
  <si>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</si>
  <si>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</si>
  <si>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</si>
  <si>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</si>
  <si>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</si>
  <si>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</si>
  <si>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</si>
  <si>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</si>
  <si>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</si>
  <si>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</si>
  <si>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</si>
  <si>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</si>
  <si>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</si>
  <si>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</si>
  <si>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</si>
  <si>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</si>
  <si>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</si>
  <si>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</si>
  <si>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</si>
  <si>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</si>
  <si>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</si>
  <si>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</si>
  <si>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</si>
  <si>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</si>
  <si>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</si>
  <si>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</si>
  <si>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</si>
  <si>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</si>
  <si>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</si>
  <si>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</si>
  <si>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</si>
  <si>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</si>
  <si>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</si>
  <si>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</si>
  <si>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</si>
  <si>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</si>
  <si>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</si>
  <si>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</si>
  <si>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</si>
  <si>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</si>
  <si>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</si>
  <si>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</si>
  <si>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</si>
  <si>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</si>
  <si>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</si>
  <si>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</si>
  <si>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</si>
  <si>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</si>
  <si>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</si>
  <si>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</si>
  <si>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</si>
  <si>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</si>
  <si>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</si>
  <si>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</si>
  <si>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</si>
  <si>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</si>
  <si>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</si>
  <si>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</si>
  <si>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</si>
  <si>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</si>
  <si>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</si>
  <si>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</si>
  <si>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</si>
  <si>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</si>
  <si>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</si>
  <si>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</si>
  <si>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</si>
  <si>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</si>
  <si>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</si>
  <si>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</si>
  <si>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</si>
  <si>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</si>
  <si>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</si>
  <si>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</si>
  <si>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</si>
  <si>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</si>
  <si>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</si>
  <si>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</si>
  <si>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</si>
  <si>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</si>
  <si>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</si>
  <si>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</si>
  <si>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</si>
  <si>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</si>
  <si>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</si>
  <si>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</si>
  <si>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</si>
  <si>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</si>
  <si>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</si>
  <si>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</si>
  <si>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</si>
  <si>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</si>
  <si>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</si>
  <si>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</si>
  <si>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</si>
  <si>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</si>
  <si>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</si>
  <si>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</si>
  <si>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</si>
  <si>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</si>
  <si>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</si>
  <si>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</si>
  <si>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</si>
  <si>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</si>
  <si>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</si>
  <si>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</si>
  <si>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</si>
  <si>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</si>
  <si>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</si>
  <si>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</si>
  <si>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</si>
  <si>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</si>
  <si>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</si>
  <si>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</si>
  <si>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</si>
  <si>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</si>
  <si>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</si>
  <si>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</si>
  <si>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</si>
  <si>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</si>
  <si>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</si>
  <si>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</si>
  <si>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</si>
  <si>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</si>
  <si>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</si>
  <si>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</si>
  <si>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</si>
  <si>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</si>
  <si>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</si>
  <si>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</si>
  <si>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</si>
  <si>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</si>
  <si>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</si>
  <si>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</si>
  <si>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</si>
  <si>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</si>
  <si>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</si>
  <si>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</si>
  <si>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</si>
  <si>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</si>
  <si>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</si>
  <si>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</si>
  <si>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</si>
  <si>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</si>
  <si>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</si>
  <si>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</si>
  <si>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</si>
  <si>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</si>
  <si>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</si>
  <si>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</si>
  <si>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</si>
  <si>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</si>
  <si>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</si>
  <si>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</si>
  <si>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</si>
  <si>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</si>
  <si>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</si>
  <si>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</si>
  <si>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</si>
  <si>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</si>
  <si>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</si>
  <si>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</si>
  <si>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</si>
  <si>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</si>
  <si>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</si>
  <si>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</si>
  <si>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</si>
  <si>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</si>
  <si>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</si>
  <si>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</si>
  <si>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</si>
  <si>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</si>
  <si>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</si>
  <si>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</si>
  <si>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</si>
  <si>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</si>
  <si>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</si>
  <si>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</si>
  <si>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</si>
  <si>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</si>
  <si>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</si>
  <si>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</si>
  <si>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</si>
  <si>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</si>
  <si>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</si>
  <si>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</si>
  <si>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</si>
  <si>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</si>
  <si>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</si>
  <si>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</si>
  <si>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</si>
  <si>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</si>
  <si>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</si>
  <si>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</si>
  <si>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</si>
  <si>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</si>
  <si>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</si>
  <si>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</si>
  <si>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</si>
  <si>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</si>
  <si>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</si>
  <si>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</si>
  <si>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</si>
  <si>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</si>
  <si>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</si>
  <si>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</si>
  <si>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</si>
  <si>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</si>
  <si>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</si>
  <si>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</si>
  <si>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</si>
  <si>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</si>
  <si>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</si>
  <si>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</si>
  <si>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</si>
  <si>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</si>
  <si>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</si>
  <si>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</si>
  <si>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</si>
  <si>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</si>
  <si>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</si>
  <si>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</si>
  <si>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</si>
  <si>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</si>
  <si>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</si>
  <si>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</si>
  <si>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</si>
  <si>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</si>
  <si>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</si>
  <si>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</si>
  <si>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</si>
  <si>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</si>
  <si>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</si>
  <si>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</si>
  <si>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</si>
  <si>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</si>
  <si>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</si>
  <si>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</si>
  <si>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</si>
  <si>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</si>
  <si>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</si>
  <si>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</si>
  <si>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</si>
  <si>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</si>
  <si>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</si>
  <si>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</si>
  <si>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</si>
  <si>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</si>
  <si>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</si>
  <si>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</si>
  <si>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</si>
  <si>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</si>
  <si>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</si>
  <si>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</si>
  <si>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</si>
  <si>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</si>
  <si>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</si>
  <si>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</si>
  <si>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</si>
  <si>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</si>
  <si>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</si>
  <si>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</si>
  <si>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</si>
  <si>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</si>
  <si>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</si>
  <si>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</si>
  <si>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</si>
  <si>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</si>
  <si>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</si>
  <si>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</si>
  <si>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</si>
  <si>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</si>
  <si>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</si>
  <si>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</si>
  <si>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</si>
  <si>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</si>
  <si>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</si>
  <si>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</si>
  <si>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</si>
  <si>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</si>
  <si>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</si>
  <si>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</si>
  <si>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</si>
  <si>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</si>
  <si>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</si>
  <si>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</si>
  <si>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</si>
  <si>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</si>
  <si>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</si>
  <si>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</si>
  <si>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</si>
  <si>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</si>
  <si>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</si>
  <si>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</si>
  <si>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</si>
  <si>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</si>
  <si>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</si>
  <si>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</si>
  <si>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</si>
  <si>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</si>
  <si>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</si>
  <si>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</si>
  <si>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</si>
  <si>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</si>
  <si>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</si>
  <si>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</si>
  <si>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</si>
  <si>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</si>
  <si>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</si>
  <si>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</si>
  <si>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</si>
  <si>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</si>
  <si>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</si>
  <si>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</si>
  <si>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</si>
  <si>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</si>
  <si>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</si>
  <si>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</si>
  <si>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</si>
  <si>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</si>
  <si>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</si>
  <si>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</si>
  <si>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</si>
  <si>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</si>
  <si>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</si>
  <si>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</si>
  <si>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</si>
  <si>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</si>
  <si>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</si>
  <si>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</si>
  <si>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</si>
  <si>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</si>
  <si>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</si>
  <si>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</si>
  <si>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</si>
  <si>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</si>
  <si>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</si>
  <si>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</si>
  <si>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</si>
  <si>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</si>
  <si>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</si>
  <si>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</si>
  <si>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</si>
  <si>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</si>
  <si>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</si>
  <si>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</si>
  <si>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</si>
  <si>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</si>
  <si>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</si>
  <si>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</si>
  <si>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</si>
  <si>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</si>
  <si>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</si>
  <si>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</si>
  <si>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</si>
  <si>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</si>
  <si>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</si>
  <si>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</si>
  <si>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</si>
  <si>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</si>
  <si>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</si>
  <si>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</si>
  <si>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</si>
  <si>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</si>
  <si>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</si>
  <si>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</si>
  <si>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</si>
  <si>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</si>
  <si>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</si>
  <si>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</si>
  <si>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</si>
  <si>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</si>
  <si>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</si>
  <si>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</si>
  <si>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</si>
  <si>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</si>
  <si>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</si>
  <si>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</si>
  <si>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</si>
  <si>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</si>
  <si>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</si>
  <si>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</si>
  <si>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</si>
  <si>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</si>
  <si>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</si>
  <si>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</si>
  <si>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</si>
  <si>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</si>
  <si>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</si>
  <si>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</si>
  <si>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</si>
  <si>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</si>
  <si>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</si>
  <si>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</si>
  <si>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</si>
  <si>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</si>
  <si>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</si>
  <si>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</si>
  <si>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</si>
  <si>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</si>
  <si>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</si>
  <si>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</si>
  <si>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</si>
  <si>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</si>
  <si>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</si>
  <si>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</si>
  <si>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</si>
  <si>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</si>
  <si>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</si>
  <si>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</si>
  <si>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</si>
  <si>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</si>
  <si>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</si>
  <si>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</si>
  <si>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</si>
  <si>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</si>
  <si>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</si>
  <si>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</si>
  <si>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</si>
  <si>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</si>
  <si>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</si>
  <si>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</si>
  <si>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</si>
  <si>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</si>
  <si>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</si>
  <si>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</si>
  <si>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</si>
  <si>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</si>
  <si>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</si>
  <si>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</si>
  <si>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</si>
  <si>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</si>
  <si>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</si>
  <si>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</si>
  <si>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</si>
  <si>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</si>
  <si>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</si>
  <si>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</si>
  <si>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</si>
  <si>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</si>
  <si>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</si>
  <si>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</si>
  <si>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</si>
  <si>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</si>
  <si>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</si>
  <si>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</si>
  <si>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</si>
  <si>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</si>
  <si>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</si>
  <si>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</si>
  <si>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</si>
  <si>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</si>
  <si>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</si>
  <si>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</si>
  <si>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</si>
  <si>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</si>
  <si>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</si>
  <si>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</si>
  <si>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</si>
  <si>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</si>
  <si>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</si>
  <si>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</si>
  <si>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</si>
  <si>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</si>
  <si>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</si>
  <si>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</si>
  <si>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</si>
  <si>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</si>
  <si>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</si>
  <si>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</si>
  <si>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</si>
  <si>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</si>
  <si>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</si>
  <si>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</si>
  <si>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</si>
  <si>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</si>
  <si>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</si>
  <si>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</si>
  <si>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</si>
  <si>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</si>
  <si>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</si>
  <si>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</si>
  <si>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</si>
  <si>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</si>
  <si>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</si>
  <si>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</si>
  <si>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</si>
  <si>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</si>
  <si>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</si>
  <si>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</si>
  <si>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</si>
  <si>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</si>
  <si>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</si>
  <si>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</si>
  <si>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</si>
  <si>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</si>
  <si>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</si>
  <si>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</si>
  <si>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</si>
  <si>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</si>
  <si>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</si>
  <si>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</si>
  <si>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</si>
  <si>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</si>
  <si>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</si>
  <si>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</si>
  <si>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</si>
  <si>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</si>
  <si>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</si>
  <si>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</si>
  <si>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</si>
  <si>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</si>
  <si>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</si>
  <si>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</si>
  <si>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</si>
  <si>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</si>
  <si>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</si>
  <si>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</si>
  <si>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</si>
  <si>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</si>
  <si>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</si>
  <si>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</si>
  <si>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</si>
  <si>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</si>
  <si>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</si>
  <si>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</si>
  <si>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</si>
  <si>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</si>
  <si>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</si>
  <si>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</si>
  <si>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</si>
  <si>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</si>
  <si>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</si>
  <si>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</si>
  <si>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</si>
  <si>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</si>
  <si>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</si>
  <si>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</si>
  <si>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</si>
  <si>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</si>
  <si>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</si>
  <si>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</si>
  <si>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</si>
  <si>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</si>
  <si>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</si>
  <si>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</si>
  <si>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</si>
  <si>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</si>
  <si>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</si>
  <si>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</si>
  <si>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</si>
  <si>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</si>
  <si>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</si>
  <si>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</si>
  <si>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</si>
  <si>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</si>
  <si>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</si>
  <si>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</si>
  <si>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</si>
  <si>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</si>
  <si>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</si>
  <si>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</si>
  <si>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</si>
  <si>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</si>
  <si>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</si>
  <si>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</si>
  <si>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</si>
  <si>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</si>
  <si>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</si>
  <si>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</si>
  <si>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</si>
  <si>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</si>
  <si>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</si>
  <si>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</si>
  <si>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</si>
  <si>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</si>
  <si>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</si>
  <si>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</si>
  <si>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</si>
  <si>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</si>
  <si>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</si>
  <si>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</si>
  <si>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</si>
  <si>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</si>
  <si>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</si>
  <si>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</si>
  <si>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</si>
  <si>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</si>
  <si>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</si>
  <si>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</si>
  <si>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</si>
  <si>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</si>
  <si>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</si>
  <si>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</si>
  <si>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</si>
  <si>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</si>
  <si>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</si>
  <si>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</si>
  <si>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</si>
  <si>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</si>
  <si>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</si>
  <si>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</si>
  <si>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</si>
  <si>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</si>
  <si>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</si>
  <si>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</si>
  <si>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</si>
  <si>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</si>
  <si>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</si>
  <si>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</si>
  <si>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</si>
  <si>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</si>
  <si>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</si>
  <si>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</si>
  <si>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</si>
  <si>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</si>
  <si>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</si>
  <si>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</si>
  <si>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</si>
  <si>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</si>
  <si>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</si>
  <si>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</si>
  <si>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</si>
  <si>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</si>
  <si>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</si>
  <si>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</si>
  <si>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</si>
  <si>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</si>
  <si>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</si>
  <si>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</si>
  <si>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</si>
  <si>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</si>
  <si>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</si>
  <si>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</si>
  <si>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</si>
  <si>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</si>
  <si>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</si>
  <si>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</si>
  <si>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</si>
  <si>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</si>
  <si>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</si>
  <si>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</si>
  <si>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</si>
  <si>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</si>
  <si>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</si>
  <si>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</si>
  <si>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</si>
  <si>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</si>
  <si>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</si>
  <si>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</si>
  <si>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</si>
  <si>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</si>
  <si>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</si>
  <si>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</si>
  <si>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</si>
  <si>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</si>
  <si>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</si>
  <si>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</si>
  <si>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</si>
  <si>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</si>
  <si>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</si>
  <si>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</si>
  <si>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</si>
  <si>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</si>
  <si>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</si>
  <si>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</si>
  <si>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</si>
  <si>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</si>
  <si>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</si>
  <si>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</si>
  <si>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</si>
  <si>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</si>
  <si>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</si>
  <si>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</si>
  <si>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</si>
  <si>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</si>
  <si>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</si>
  <si>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</si>
  <si>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</si>
  <si>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</si>
  <si>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</si>
  <si>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</si>
  <si>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</si>
  <si>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</si>
  <si>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</si>
  <si>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</si>
  <si>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</si>
  <si>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</si>
  <si>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</si>
  <si>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</si>
  <si>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</si>
  <si>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</si>
  <si>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</si>
  <si>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</si>
  <si>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</si>
  <si>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</si>
  <si>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</si>
  <si>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</si>
  <si>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</si>
  <si>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</si>
  <si>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</si>
  <si>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</si>
  <si>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</si>
  <si>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</si>
  <si>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</si>
  <si>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</si>
  <si>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</si>
  <si>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</si>
  <si>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</si>
  <si>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</si>
  <si>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</si>
  <si>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</si>
  <si>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</si>
  <si>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</si>
  <si>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</si>
  <si>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</si>
  <si>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</si>
  <si>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</si>
  <si>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</si>
  <si>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</si>
  <si>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</si>
  <si>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</si>
  <si>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</si>
  <si>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</si>
  <si>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</si>
  <si>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</si>
  <si>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</si>
  <si>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</si>
  <si>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</si>
  <si>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</si>
  <si>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</si>
  <si>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</si>
  <si>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</si>
  <si>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</si>
  <si>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</si>
  <si>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</si>
  <si>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</si>
  <si>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</si>
  <si>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</si>
  <si>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</si>
  <si>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</si>
  <si>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</si>
  <si>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</si>
  <si>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</si>
  <si>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</si>
  <si>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</si>
  <si>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</si>
  <si>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</si>
  <si>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</si>
  <si>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</si>
  <si>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</si>
  <si>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</si>
  <si>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</si>
  <si>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</si>
  <si>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</si>
  <si>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</si>
  <si>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</si>
  <si>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</si>
  <si>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</si>
  <si>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</si>
  <si>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</si>
  <si>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</si>
  <si>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</si>
  <si>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</si>
  <si>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</si>
  <si>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</si>
  <si>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</si>
  <si>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</si>
  <si>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</si>
  <si>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</si>
  <si>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</si>
  <si>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</si>
  <si>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</si>
  <si>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</si>
  <si>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</si>
  <si>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</si>
  <si>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</si>
  <si>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</si>
  <si>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</si>
  <si>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</si>
  <si>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</si>
  <si>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</si>
  <si>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</si>
  <si>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</si>
  <si>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</si>
  <si>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</si>
  <si>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</si>
  <si>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</si>
  <si>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</si>
  <si>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</si>
  <si>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</si>
  <si>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</si>
  <si>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</si>
  <si>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</si>
  <si>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</si>
  <si>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</si>
  <si>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</si>
  <si>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</si>
  <si>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</si>
  <si>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</si>
  <si>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</si>
  <si>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</si>
  <si>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</si>
  <si>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</si>
  <si>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</si>
  <si>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</si>
  <si>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</si>
  <si>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</si>
  <si>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</si>
  <si>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</si>
  <si>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</si>
  <si>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</si>
  <si>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</si>
  <si>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</si>
  <si>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</si>
  <si>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</si>
  <si>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</si>
  <si>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</si>
  <si>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</si>
  <si>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</si>
  <si>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</si>
  <si>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</si>
  <si>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</si>
  <si>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</si>
  <si>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</si>
  <si>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</si>
  <si>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</si>
  <si>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</si>
  <si>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</si>
  <si>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</si>
  <si>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</si>
  <si>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</si>
  <si>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</si>
  <si>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</si>
  <si>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</si>
  <si>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</si>
  <si>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</si>
  <si>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</si>
  <si>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</si>
  <si>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</si>
  <si>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</si>
  <si>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</si>
  <si>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</si>
  <si>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</si>
  <si>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</si>
  <si>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</si>
  <si>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</si>
  <si>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</si>
  <si>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</si>
  <si>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</si>
  <si>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</si>
  <si>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</si>
  <si>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</si>
  <si>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</si>
  <si>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</si>
  <si>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</si>
  <si>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</si>
  <si>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</si>
  <si>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</si>
  <si>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</si>
  <si>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</si>
  <si>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</si>
  <si>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</si>
  <si>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</si>
  <si>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</si>
  <si>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</si>
  <si>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</si>
  <si>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</si>
  <si>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</si>
  <si>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</si>
  <si>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</si>
  <si>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</si>
  <si>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</si>
  <si>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</si>
  <si>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</si>
  <si>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</si>
  <si>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</si>
  <si>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</si>
  <si>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</si>
  <si>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</si>
  <si>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</si>
  <si>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</si>
  <si>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</si>
  <si>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</si>
  <si>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</si>
  <si>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</si>
  <si>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</si>
  <si>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</si>
  <si>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</si>
  <si>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</si>
  <si>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</si>
  <si>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</si>
  <si>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</si>
  <si>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</si>
  <si>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</si>
  <si>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</si>
  <si>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</si>
  <si>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</si>
  <si>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</si>
  <si>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</si>
  <si>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</si>
  <si>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</si>
  <si>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</si>
  <si>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</si>
  <si>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</si>
  <si>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</si>
  <si>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</si>
  <si>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</si>
  <si>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</si>
  <si>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</si>
  <si>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</si>
  <si>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</si>
  <si>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</si>
  <si>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</si>
  <si>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</si>
  <si>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</si>
  <si>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</si>
  <si>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</si>
  <si>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</si>
  <si>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</si>
  <si>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</si>
  <si>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</si>
  <si>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</si>
  <si>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</si>
  <si>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</si>
  <si>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</si>
  <si>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</si>
  <si>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</si>
  <si>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</si>
  <si>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</si>
  <si>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</si>
  <si>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</si>
  <si>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</si>
  <si>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</si>
  <si>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</si>
  <si>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</si>
  <si>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</si>
  <si>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</si>
  <si>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</si>
  <si>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</si>
  <si>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</si>
  <si>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</si>
  <si>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</si>
  <si>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</si>
  <si>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</si>
  <si>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</si>
  <si>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</si>
  <si>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</si>
  <si>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</si>
  <si>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</si>
  <si>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</si>
  <si>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</si>
  <si>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</si>
  <si>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</si>
  <si>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</si>
  <si>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</si>
  <si>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</si>
  <si>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</si>
  <si>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</si>
  <si>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</si>
  <si>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</si>
  <si>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</si>
  <si>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</si>
  <si>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</si>
  <si>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</si>
  <si>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</si>
  <si>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</si>
  <si>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</si>
  <si>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</si>
  <si>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</si>
  <si>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</si>
  <si>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</si>
  <si>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</si>
  <si>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</si>
  <si>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</si>
  <si>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</si>
  <si>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</si>
  <si>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</si>
  <si>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</si>
  <si>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</si>
  <si>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</si>
  <si>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</si>
  <si>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</si>
  <si>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</si>
  <si>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</si>
  <si>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</si>
  <si>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</si>
  <si>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</si>
  <si>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</si>
  <si>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</si>
  <si>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</si>
  <si>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</si>
  <si>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</si>
  <si>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</si>
  <si>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</si>
  <si>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</si>
  <si>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</si>
  <si>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</si>
  <si>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</si>
  <si>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</si>
  <si>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</si>
  <si>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</si>
  <si>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</si>
  <si>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</si>
  <si>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</si>
  <si>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</si>
  <si>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</si>
  <si>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</si>
  <si>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</si>
  <si>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</si>
  <si>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</si>
  <si>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</si>
  <si>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</si>
  <si>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</si>
  <si>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</si>
  <si>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</si>
  <si>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</si>
  <si>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</si>
  <si>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</si>
  <si>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</si>
  <si>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</si>
  <si>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</si>
  <si>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</si>
  <si>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</si>
  <si>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</si>
  <si>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</si>
  <si>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</si>
  <si>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</si>
  <si>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</si>
  <si>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</si>
  <si>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</si>
  <si>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</si>
  <si>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</si>
  <si>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</si>
  <si>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</si>
  <si>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</si>
  <si>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</si>
  <si>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</si>
  <si>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</si>
  <si>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</si>
  <si>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</si>
  <si>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</si>
  <si>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</si>
  <si>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</si>
  <si>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</si>
  <si>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</si>
  <si>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</si>
  <si>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</si>
  <si>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</si>
  <si>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</si>
  <si>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</si>
  <si>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</si>
  <si>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</si>
  <si>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</si>
  <si>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</si>
  <si>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</si>
  <si>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</si>
  <si>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</si>
  <si>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</si>
  <si>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</si>
  <si>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</si>
  <si>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</si>
  <si>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</si>
  <si>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</si>
  <si>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</si>
  <si>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</si>
  <si>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</si>
  <si>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</si>
  <si>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</si>
  <si>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</si>
  <si>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</si>
  <si>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</si>
  <si>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</si>
  <si>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</si>
  <si>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</si>
  <si>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</si>
  <si>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</si>
  <si>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</si>
  <si>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</si>
  <si>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</si>
  <si>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</si>
  <si>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</si>
  <si>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</si>
  <si>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</si>
  <si>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</si>
  <si>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</si>
  <si>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</si>
  <si>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</si>
  <si>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</si>
  <si>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</si>
  <si>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</si>
  <si>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</si>
  <si>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</si>
  <si>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</si>
  <si>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</si>
  <si>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</si>
  <si>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</si>
  <si>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</si>
  <si>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</si>
  <si>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</si>
  <si>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</si>
  <si>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</si>
  <si>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</si>
  <si>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</si>
  <si>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</si>
  <si>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</si>
  <si>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</si>
  <si>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</si>
  <si>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</si>
  <si>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</si>
  <si>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</si>
  <si>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</si>
  <si>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</si>
  <si>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</si>
  <si>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</si>
  <si>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</si>
  <si>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</si>
  <si>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</si>
  <si>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</si>
  <si>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</si>
  <si>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</si>
  <si>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</si>
  <si>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</si>
  <si>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</si>
  <si>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</si>
  <si>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</si>
  <si>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</si>
  <si>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</si>
  <si>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</si>
  <si>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</si>
  <si>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</si>
  <si>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</si>
  <si>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</si>
  <si>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</si>
  <si>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</si>
  <si>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</si>
  <si>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</si>
  <si>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</si>
  <si>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</si>
  <si>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</si>
  <si>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</si>
  <si>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</si>
  <si>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</si>
  <si>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</si>
  <si>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</si>
  <si>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</si>
  <si>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</si>
  <si>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</si>
  <si>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</si>
  <si>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</si>
  <si>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</si>
  <si>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</si>
  <si>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</si>
  <si>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</si>
  <si>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</si>
  <si>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</si>
  <si>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</si>
  <si>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</si>
  <si>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</si>
  <si>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</si>
  <si>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</si>
  <si>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</si>
  <si>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</si>
  <si>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</si>
  <si>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</si>
  <si>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</si>
  <si>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</si>
  <si>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</si>
  <si>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</si>
  <si>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</si>
  <si>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</si>
  <si>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</si>
  <si>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</si>
  <si>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</si>
  <si>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</si>
  <si>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</si>
  <si>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</si>
  <si>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</si>
  <si>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</si>
  <si>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</si>
  <si>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</si>
  <si>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</si>
  <si>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</si>
  <si>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</si>
  <si>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</si>
  <si>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</si>
  <si>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</si>
  <si>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</si>
  <si>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</si>
  <si>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</si>
  <si>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</si>
  <si>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</si>
  <si>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</si>
  <si>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</si>
  <si>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</si>
  <si>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</si>
  <si>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</si>
  <si>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</si>
  <si>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</si>
  <si>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</si>
  <si>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</si>
  <si>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</si>
  <si>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</si>
  <si>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</si>
  <si>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</si>
  <si>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</si>
  <si>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</si>
  <si>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</si>
  <si>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</si>
  <si>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</si>
  <si>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</si>
  <si>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</si>
  <si>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</si>
  <si>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</si>
  <si>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</si>
  <si>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</si>
  <si>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</si>
  <si>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</si>
  <si>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</si>
  <si>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</si>
  <si>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</si>
  <si>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</si>
  <si>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</si>
  <si>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</si>
  <si>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</si>
  <si>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</si>
  <si>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</si>
  <si>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</si>
  <si>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</si>
  <si>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</si>
  <si>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</si>
  <si>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</si>
  <si>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</si>
  <si>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</si>
  <si>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</si>
  <si>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</si>
  <si>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</si>
  <si>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</si>
  <si>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</si>
  <si>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</si>
  <si>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</si>
  <si>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</si>
  <si>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</si>
  <si>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</si>
  <si>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</si>
  <si>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</si>
  <si>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</si>
  <si>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</si>
  <si>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</si>
  <si>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</si>
  <si>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</si>
  <si>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</si>
  <si>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</si>
  <si>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</si>
  <si>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</si>
  <si>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</si>
  <si>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</si>
  <si>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</si>
  <si>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</si>
  <si>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</si>
  <si>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</si>
  <si>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</si>
  <si>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</si>
  <si>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</si>
  <si>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</si>
  <si>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</si>
  <si>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</si>
  <si>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</si>
  <si>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</si>
  <si>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</si>
  <si>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</si>
  <si>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</si>
  <si>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</si>
  <si>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</si>
  <si>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</si>
  <si>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</si>
  <si>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</si>
  <si>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</si>
  <si>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</si>
  <si>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</si>
  <si>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</si>
  <si>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</si>
  <si>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</si>
  <si>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</si>
  <si>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</si>
  <si>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</si>
  <si>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</si>
  <si>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</si>
  <si>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</si>
  <si>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</si>
  <si>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</si>
  <si>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</si>
  <si>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</si>
  <si>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</si>
  <si>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</si>
  <si>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</si>
  <si>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</si>
  <si>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</si>
  <si>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</si>
  <si>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</si>
  <si>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</si>
  <si>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</si>
  <si>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</si>
  <si>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</si>
  <si>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</si>
  <si>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</si>
  <si>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</si>
  <si>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</si>
  <si>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</si>
  <si>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</si>
  <si>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</si>
  <si>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</si>
  <si>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</si>
  <si>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</si>
  <si>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</si>
  <si>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</si>
  <si>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</si>
  <si>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</si>
  <si>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</si>
  <si>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</si>
  <si>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</si>
  <si>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</si>
  <si>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</si>
  <si>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</si>
  <si>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</si>
  <si>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</si>
  <si>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</si>
  <si>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</si>
  <si>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</si>
  <si>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</si>
  <si>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</si>
  <si>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</si>
  <si>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</si>
  <si>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</si>
  <si>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</si>
  <si>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</si>
  <si>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</si>
  <si>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</si>
  <si>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</si>
  <si>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</si>
  <si>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</si>
  <si>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</si>
  <si>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</si>
  <si>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</si>
  <si>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</si>
  <si>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</si>
  <si>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</si>
  <si>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</si>
  <si>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</si>
  <si>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</si>
  <si>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</si>
  <si>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</si>
  <si>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</si>
  <si>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</si>
  <si>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</si>
  <si>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</si>
  <si>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</si>
  <si>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</si>
  <si>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</si>
  <si>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</si>
  <si>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</si>
  <si>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</si>
  <si>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</si>
  <si>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</si>
  <si>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</si>
  <si>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</si>
  <si>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</si>
  <si>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</si>
  <si>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</si>
  <si>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</si>
  <si>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</si>
  <si>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</si>
  <si>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</si>
  <si>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</si>
  <si>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</si>
  <si>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</si>
  <si>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</si>
  <si>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</si>
  <si>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</si>
  <si>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</si>
  <si>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</si>
  <si>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</si>
  <si>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</si>
  <si>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</si>
  <si>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</si>
  <si>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</si>
  <si>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</si>
  <si>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</si>
  <si>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</si>
  <si>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</si>
  <si>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</si>
  <si>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</si>
  <si>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</si>
  <si>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</si>
  <si>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</si>
  <si>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</si>
  <si>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</si>
  <si>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</si>
  <si>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</si>
  <si>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</si>
  <si>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</si>
  <si>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</si>
  <si>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</si>
  <si>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</si>
  <si>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</si>
  <si>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</si>
  <si>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</si>
  <si>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</si>
  <si>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</si>
  <si>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</si>
  <si>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</si>
  <si>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</si>
  <si>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</si>
  <si>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</si>
  <si>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</si>
  <si>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</si>
  <si>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</si>
  <si>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</si>
  <si>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</si>
  <si>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</si>
  <si>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</si>
  <si>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</si>
  <si>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</si>
  <si>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</si>
  <si>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</si>
  <si>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</si>
  <si>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</si>
  <si>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</si>
  <si>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</si>
  <si>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</si>
  <si>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</si>
  <si>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</si>
  <si>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</si>
  <si>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</si>
  <si>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</si>
  <si>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</si>
  <si>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</si>
  <si>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</si>
  <si>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</si>
  <si>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</si>
  <si>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</si>
  <si>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</si>
  <si>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</si>
  <si>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</si>
  <si>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</si>
  <si>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</si>
  <si>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</si>
  <si>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</si>
  <si>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</si>
  <si>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</si>
  <si>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</si>
  <si>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</si>
  <si>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</si>
  <si>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</si>
  <si>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</si>
  <si>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</si>
  <si>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</si>
  <si>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</si>
  <si>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</si>
  <si>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</si>
  <si>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</si>
  <si>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</si>
  <si>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</si>
  <si>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</si>
  <si>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</si>
  <si>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</si>
  <si>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</si>
  <si>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</si>
  <si>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</si>
  <si>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</si>
  <si>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</si>
  <si>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</si>
  <si>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</si>
  <si>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</si>
  <si>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</si>
  <si>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</si>
  <si>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</si>
  <si>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</si>
  <si>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</si>
  <si>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</si>
  <si>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</si>
  <si>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</si>
  <si>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</si>
  <si>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</si>
  <si>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</si>
  <si>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</si>
  <si>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</si>
  <si>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</si>
  <si>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</si>
  <si>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</si>
  <si>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</si>
  <si>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</si>
  <si>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</si>
  <si>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</si>
  <si>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</si>
  <si>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</si>
  <si>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</si>
  <si>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</si>
  <si>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</si>
  <si>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</si>
  <si>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</si>
  <si>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</si>
  <si>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</si>
  <si>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</si>
  <si>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</si>
  <si>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</si>
  <si>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</si>
  <si>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</si>
  <si>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</si>
  <si>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</si>
  <si>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</si>
  <si>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</si>
  <si>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</si>
  <si>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</si>
  <si>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</si>
  <si>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</si>
  <si>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</si>
  <si>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</si>
  <si>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</si>
  <si>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</si>
  <si>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</si>
  <si>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</si>
  <si>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</si>
  <si>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</si>
  <si>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</si>
  <si>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</si>
  <si>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</si>
  <si>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</si>
  <si>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</si>
  <si>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</si>
  <si>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</si>
  <si>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</si>
  <si>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</si>
  <si>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</si>
  <si>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</si>
  <si>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</si>
  <si>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</si>
  <si>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</si>
  <si>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</si>
  <si>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</si>
  <si>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</si>
  <si>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</si>
  <si>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</si>
  <si>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</si>
  <si>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</si>
  <si>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</si>
  <si>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</si>
  <si>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</si>
  <si>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</si>
  <si>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</si>
  <si>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</si>
  <si>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</si>
  <si>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</si>
  <si>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</si>
  <si>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</si>
  <si>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</si>
  <si>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</si>
  <si>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</si>
  <si>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</si>
  <si>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</si>
  <si>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</si>
  <si>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</si>
  <si>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</si>
  <si>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</si>
  <si>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</si>
  <si>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</si>
  <si>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</si>
  <si>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</si>
  <si>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</si>
  <si>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</si>
  <si>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</si>
  <si>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</si>
  <si>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</si>
  <si>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</si>
  <si>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</si>
  <si>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</si>
  <si>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</si>
  <si>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</si>
  <si>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</si>
  <si>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</si>
  <si>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</si>
  <si>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</si>
  <si>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</si>
  <si>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</si>
  <si>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</si>
  <si>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</si>
  <si>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</si>
  <si>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</si>
  <si>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</si>
  <si>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</si>
  <si>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</si>
  <si>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</si>
  <si>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</si>
  <si>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</si>
  <si>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</si>
  <si>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</si>
  <si>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</si>
  <si>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</si>
  <si>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</si>
  <si>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</si>
  <si>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</si>
  <si>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</si>
  <si>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</si>
  <si>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</si>
  <si>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</si>
  <si>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</si>
  <si>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</si>
  <si>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</si>
  <si>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</si>
  <si>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</si>
  <si>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</si>
  <si>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</si>
  <si>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</si>
  <si>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</si>
  <si>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</si>
  <si>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</si>
  <si>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</si>
  <si>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</si>
  <si>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</si>
  <si>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</si>
  <si>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</si>
  <si>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</si>
  <si>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</si>
  <si>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</si>
  <si>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</si>
  <si>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</si>
  <si>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</si>
  <si>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</si>
  <si>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</si>
  <si>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</si>
  <si>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</si>
  <si>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</si>
  <si>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</si>
  <si>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</si>
  <si>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</si>
  <si>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</si>
  <si>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</si>
  <si>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</si>
  <si>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</si>
  <si>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</si>
  <si>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</si>
  <si>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</si>
  <si>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</si>
  <si>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</si>
  <si>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</si>
  <si>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</si>
  <si>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</si>
  <si>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</si>
  <si>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</si>
  <si>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</si>
  <si>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</si>
  <si>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</si>
  <si>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</si>
  <si>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</si>
  <si>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</si>
  <si>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</si>
  <si>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</si>
  <si>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</si>
  <si>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</si>
  <si>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</si>
  <si>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</si>
  <si>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</si>
  <si>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</si>
  <si>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</si>
  <si>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</si>
  <si>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</si>
  <si>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</si>
  <si>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</si>
  <si>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</si>
  <si>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</si>
  <si>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</si>
  <si>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</si>
  <si>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</si>
  <si>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</si>
  <si>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</si>
  <si>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</si>
  <si>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</si>
  <si>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</si>
  <si>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</si>
  <si>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</si>
  <si>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</si>
  <si>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</si>
  <si>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</si>
  <si>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</si>
  <si>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</si>
  <si>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</si>
  <si>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</si>
  <si>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</si>
  <si>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</si>
  <si>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</si>
  <si>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</si>
  <si>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</si>
  <si>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</si>
  <si>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</si>
  <si>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</si>
  <si>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</si>
  <si>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</si>
  <si>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</si>
  <si>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</si>
  <si>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</si>
  <si>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</si>
  <si>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</si>
  <si>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</si>
  <si>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</si>
  <si>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</si>
  <si>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</si>
  <si>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</si>
  <si>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</si>
  <si>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</si>
  <si>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</si>
  <si>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</si>
  <si>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</si>
  <si>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</si>
  <si>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</si>
  <si>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</si>
  <si>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</si>
  <si>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</si>
  <si>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</si>
  <si>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</si>
  <si>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</si>
  <si>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</si>
  <si>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</si>
  <si>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</si>
  <si>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</si>
  <si>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</si>
  <si>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</si>
  <si>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</si>
  <si>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</si>
  <si>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</si>
  <si>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</si>
  <si>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</si>
  <si>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</si>
  <si>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</si>
  <si>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</si>
  <si>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</si>
  <si>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</si>
  <si>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</si>
  <si>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</si>
  <si>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</si>
  <si>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</si>
  <si>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</si>
  <si>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</si>
  <si>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</si>
  <si>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</si>
  <si>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</si>
  <si>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</si>
  <si>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</si>
  <si>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</si>
  <si>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</si>
  <si>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</si>
  <si>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</si>
  <si>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</si>
  <si>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</si>
  <si>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</si>
  <si>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</si>
  <si>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</si>
  <si>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</si>
  <si>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</si>
  <si>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</si>
  <si>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</si>
  <si>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</si>
  <si>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</si>
  <si>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</si>
  <si>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</si>
  <si>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</si>
  <si>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</si>
  <si>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</si>
  <si>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</si>
  <si>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</si>
  <si>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</si>
  <si>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</si>
  <si>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</si>
  <si>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</si>
  <si>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</si>
  <si>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</si>
  <si>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</si>
  <si>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</si>
  <si>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</si>
  <si>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</si>
  <si>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</si>
  <si>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</si>
  <si>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</si>
  <si>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</si>
  <si>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</si>
  <si>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</si>
  <si>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</si>
  <si>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</si>
  <si>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</si>
  <si>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</si>
  <si>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</si>
  <si>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</si>
  <si>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</si>
  <si>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</si>
  <si>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</si>
  <si>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</si>
  <si>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</si>
  <si>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</si>
  <si>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</si>
  <si>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</si>
  <si>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</si>
  <si>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</si>
  <si>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</si>
  <si>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</si>
  <si>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</si>
  <si>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</si>
  <si>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</si>
  <si>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</si>
  <si>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</si>
  <si>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</si>
  <si>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</si>
  <si>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</si>
  <si>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</si>
  <si>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</si>
  <si>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</si>
  <si>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</si>
  <si>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</si>
  <si>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</si>
  <si>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</si>
  <si>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</si>
  <si>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</si>
  <si>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</si>
  <si>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</si>
  <si>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</si>
  <si>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</si>
  <si>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</si>
  <si>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</si>
  <si>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</si>
  <si>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</si>
  <si>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</si>
  <si>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</si>
  <si>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</si>
  <si>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</si>
  <si>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</si>
  <si>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</si>
  <si>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</si>
  <si>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</si>
  <si>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</si>
  <si>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</si>
  <si>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</si>
  <si>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</si>
  <si>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</si>
  <si>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</si>
  <si>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</si>
  <si>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</si>
  <si>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</si>
  <si>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</si>
  <si>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</si>
  <si>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</si>
  <si>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</si>
  <si>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</si>
  <si>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</si>
  <si>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</si>
  <si>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</si>
  <si>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</si>
  <si>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</si>
  <si>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</si>
  <si>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</si>
  <si>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</si>
  <si>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</si>
  <si>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</si>
  <si>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</si>
  <si>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</si>
  <si>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</si>
  <si>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</si>
  <si>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</si>
  <si>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</si>
  <si>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</si>
  <si>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</si>
  <si>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</si>
  <si>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</si>
  <si>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</si>
  <si>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</si>
  <si>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</si>
  <si>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</si>
  <si>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</si>
  <si>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</si>
  <si>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</si>
  <si>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</si>
  <si>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</si>
  <si>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</si>
  <si>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</si>
  <si>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</si>
  <si>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</si>
  <si>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</si>
  <si>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</si>
  <si>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</si>
  <si>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</si>
  <si>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</si>
  <si>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</si>
  <si>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</si>
  <si>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</si>
  <si>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</si>
  <si>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</si>
  <si>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</si>
  <si>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</si>
  <si>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</si>
  <si>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</si>
  <si>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</si>
  <si>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</si>
  <si>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</si>
  <si>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</si>
  <si>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</si>
  <si>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</si>
  <si>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</si>
  <si>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</si>
  <si>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</si>
  <si>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</si>
  <si>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</si>
  <si>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</si>
  <si>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</si>
  <si>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</si>
  <si>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</si>
  <si>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</si>
  <si>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</si>
  <si>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</si>
  <si>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</si>
  <si>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</si>
  <si>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</si>
  <si>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</si>
  <si>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</si>
  <si>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</si>
  <si>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</si>
  <si>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</si>
  <si>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</si>
  <si>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</si>
  <si>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</si>
  <si>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</si>
  <si>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</si>
  <si>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</si>
  <si>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</si>
  <si>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</si>
  <si>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</si>
  <si>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</si>
  <si>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</si>
  <si>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</si>
  <si>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</si>
  <si>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</si>
  <si>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</si>
  <si>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</si>
  <si>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</si>
  <si>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</si>
  <si>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</si>
  <si>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</si>
  <si>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</si>
  <si>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</si>
  <si>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</si>
  <si>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</si>
  <si>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</si>
  <si>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</si>
  <si>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</si>
  <si>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</si>
  <si>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</si>
  <si>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</si>
  <si>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</si>
  <si>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</si>
  <si>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</si>
  <si>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</si>
  <si>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</si>
  <si>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</si>
  <si>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</si>
  <si>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</si>
  <si>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</si>
  <si>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</si>
  <si>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</si>
  <si>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</si>
  <si>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</si>
  <si>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</si>
  <si>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</si>
  <si>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</si>
  <si>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</si>
  <si>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</si>
  <si>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</si>
  <si>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</si>
  <si>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</si>
  <si>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</si>
  <si>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</si>
  <si>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</si>
  <si>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</si>
  <si>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</si>
  <si>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</si>
  <si>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</si>
  <si>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</si>
  <si>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</si>
  <si>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</si>
  <si>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</si>
  <si>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</si>
  <si>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</si>
  <si>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</si>
  <si>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</si>
  <si>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</si>
  <si>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</si>
  <si>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</si>
  <si>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</si>
  <si>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</si>
  <si>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</si>
  <si>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</si>
  <si>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</si>
  <si>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</si>
  <si>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</si>
  <si>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</si>
  <si>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</si>
  <si>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</si>
  <si>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</si>
  <si>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</si>
  <si>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</si>
  <si>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</si>
  <si>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</si>
  <si>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</si>
  <si>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</si>
  <si>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</si>
  <si>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</si>
  <si>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</si>
  <si>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</si>
  <si>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</si>
  <si>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</si>
  <si>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</si>
  <si>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</si>
  <si>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</si>
  <si>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</si>
  <si>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</si>
  <si>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</si>
  <si>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</si>
  <si>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</si>
  <si>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</si>
  <si>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</si>
  <si>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</si>
  <si>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</si>
  <si>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</si>
  <si>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</si>
  <si>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</si>
  <si>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</si>
  <si>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</si>
  <si>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</si>
  <si>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</si>
  <si>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</si>
  <si>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</si>
  <si>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</si>
  <si>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</si>
  <si>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</si>
  <si>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</si>
  <si>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</si>
  <si>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</si>
  <si>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</si>
  <si>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</si>
  <si>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</si>
  <si>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</si>
  <si>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</si>
  <si>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</si>
  <si>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</si>
  <si>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</si>
  <si>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</si>
  <si>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</si>
  <si>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</si>
  <si>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</si>
  <si>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</si>
  <si>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</si>
  <si>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</si>
  <si>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</si>
  <si>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</si>
  <si>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</si>
  <si>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</si>
  <si>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</si>
  <si>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</si>
  <si>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</si>
  <si>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</si>
  <si>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</si>
  <si>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</si>
  <si>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</si>
  <si>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</si>
  <si>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</si>
  <si>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</si>
  <si>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</si>
  <si>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</si>
  <si>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</si>
  <si>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</si>
  <si>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</si>
  <si>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</si>
  <si>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</si>
  <si>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</si>
  <si>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</si>
  <si>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</si>
  <si>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</si>
  <si>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</si>
  <si>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</si>
  <si>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</si>
  <si>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</si>
  <si>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</si>
  <si>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</si>
  <si>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</si>
  <si>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</si>
  <si>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</si>
  <si>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</si>
  <si>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</si>
  <si>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</si>
  <si>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</si>
  <si>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</si>
  <si>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</si>
  <si>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</si>
  <si>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</si>
  <si>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</si>
  <si>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</si>
  <si>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</si>
  <si>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</si>
  <si>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</si>
  <si>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</si>
  <si>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</si>
  <si>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</si>
  <si>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</si>
  <si>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</si>
  <si>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</si>
  <si>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</si>
  <si>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</si>
  <si>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</si>
  <si>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</si>
  <si>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</si>
  <si>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</si>
  <si>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</si>
  <si>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</si>
  <si>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</si>
  <si>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</si>
  <si>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</si>
  <si>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</si>
  <si>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</si>
  <si>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</si>
  <si>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</si>
  <si>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</si>
  <si>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</si>
  <si>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</si>
  <si>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</si>
  <si>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</si>
  <si>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</si>
  <si>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</si>
  <si>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</si>
  <si>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</si>
  <si>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</si>
  <si>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</si>
  <si>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</si>
  <si>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</si>
  <si>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</si>
  <si>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</si>
  <si>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</si>
  <si>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</si>
  <si>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</si>
  <si>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</si>
  <si>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</si>
  <si>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</si>
  <si>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</si>
  <si>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</si>
  <si>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</si>
  <si>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</si>
  <si>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</si>
  <si>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</si>
  <si>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</si>
  <si>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</si>
  <si>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</si>
  <si>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</si>
  <si>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</si>
  <si>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</si>
  <si>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</si>
  <si>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</si>
  <si>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</si>
  <si>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</si>
  <si>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</si>
  <si>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</si>
  <si>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</si>
  <si>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</si>
  <si>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</si>
  <si>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</si>
  <si>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</si>
  <si>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</si>
  <si>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</si>
  <si>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</si>
  <si>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</si>
  <si>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</si>
  <si>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</si>
  <si>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</si>
  <si>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</si>
  <si>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</si>
  <si>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</si>
  <si>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</si>
  <si>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</si>
  <si>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</si>
  <si>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</si>
  <si>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</si>
  <si>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</si>
  <si>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</si>
  <si>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</si>
  <si>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</si>
  <si>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</si>
  <si>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</si>
  <si>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</si>
  <si>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</si>
  <si>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</si>
  <si>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</si>
  <si>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</si>
  <si>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</si>
  <si>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</si>
  <si>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</si>
  <si>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</si>
  <si>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</si>
  <si>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</si>
  <si>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</si>
  <si>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</si>
  <si>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</si>
  <si>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</si>
  <si>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</si>
  <si>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</si>
  <si>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</si>
  <si>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</si>
  <si>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</si>
  <si>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</si>
  <si>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</si>
  <si>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</si>
  <si>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</si>
  <si>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</si>
  <si>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</si>
  <si>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</si>
  <si>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</si>
  <si>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</si>
  <si>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</si>
  <si>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</si>
  <si>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</si>
  <si>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</si>
  <si>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</si>
  <si>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</si>
  <si>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</si>
  <si>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</si>
  <si>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</si>
  <si>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</si>
  <si>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</si>
  <si>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</si>
  <si>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</si>
  <si>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</si>
  <si>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</si>
  <si>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</si>
  <si>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</si>
  <si>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</si>
  <si>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</si>
  <si>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</si>
  <si>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</si>
  <si>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</si>
  <si>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</si>
  <si>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</si>
  <si>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</si>
  <si>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</si>
  <si>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</si>
  <si>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</si>
  <si>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</si>
  <si>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</si>
  <si>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</si>
  <si>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</si>
  <si>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</si>
  <si>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</si>
  <si>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</si>
  <si>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</si>
  <si>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</si>
  <si>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</si>
  <si>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</si>
  <si>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</si>
  <si>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</si>
  <si>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</si>
  <si>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</si>
  <si>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</si>
  <si>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</si>
  <si>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</si>
  <si>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</si>
  <si>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</si>
  <si>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</si>
  <si>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</si>
  <si>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</si>
  <si>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</si>
  <si>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</si>
  <si>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</si>
  <si>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</si>
  <si>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</si>
  <si>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</si>
  <si>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</si>
  <si>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</si>
  <si>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</si>
  <si>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</si>
  <si>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</si>
  <si>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</si>
  <si>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</si>
  <si>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</si>
  <si>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</si>
  <si>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</si>
  <si>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</si>
  <si>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</si>
  <si>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</si>
  <si>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</si>
  <si>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</si>
  <si>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</si>
  <si>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</si>
  <si>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</si>
  <si>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</si>
  <si>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</si>
  <si>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</si>
  <si>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</si>
  <si>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</si>
  <si>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</si>
  <si>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</si>
  <si>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</si>
  <si>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</si>
  <si>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</si>
  <si>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</si>
  <si>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</si>
  <si>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</si>
  <si>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</si>
  <si>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</si>
  <si>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</si>
  <si>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</si>
  <si>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</si>
  <si>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</si>
  <si>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</si>
  <si>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</si>
  <si>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</si>
  <si>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</si>
  <si>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</si>
  <si>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</si>
  <si>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</si>
  <si>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</si>
  <si>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</si>
  <si>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</si>
  <si>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</si>
  <si>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</si>
  <si>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</si>
  <si>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</si>
  <si>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</si>
  <si>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</si>
  <si>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</si>
  <si>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</si>
  <si>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</si>
  <si>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</si>
  <si>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</si>
  <si>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</si>
  <si>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</si>
  <si>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</si>
  <si>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</si>
  <si>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</si>
  <si>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</si>
  <si>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</si>
  <si>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</si>
  <si>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</si>
  <si>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</si>
  <si>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</si>
  <si>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</si>
  <si>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</si>
  <si>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</si>
  <si>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</si>
  <si>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</si>
  <si>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</si>
  <si>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</si>
  <si>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</si>
  <si>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</si>
  <si>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</si>
  <si>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</si>
  <si>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</si>
  <si>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</si>
  <si>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</si>
  <si>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</si>
  <si>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</si>
  <si>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</si>
  <si>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</si>
  <si>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</si>
  <si>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</si>
  <si>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</si>
  <si>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</si>
  <si>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</si>
  <si>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</si>
  <si>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</si>
  <si>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</si>
  <si>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</si>
  <si>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</si>
  <si>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</si>
  <si>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</si>
  <si>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</si>
  <si>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</si>
  <si>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</si>
  <si>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</si>
  <si>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</si>
  <si>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</si>
  <si>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</si>
  <si>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</si>
  <si>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</si>
  <si>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</si>
  <si>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</si>
  <si>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</si>
  <si>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</si>
  <si>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</si>
  <si>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</si>
  <si>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</si>
  <si>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</si>
  <si>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</si>
  <si>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</si>
  <si>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</si>
  <si>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</si>
  <si>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</si>
  <si>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</si>
  <si>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</si>
  <si>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</si>
  <si>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</si>
  <si>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</si>
  <si>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</si>
  <si>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</si>
  <si>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</si>
  <si>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</si>
  <si>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</si>
  <si>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</si>
  <si>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</si>
  <si>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</si>
  <si>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</si>
  <si>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</si>
  <si>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</si>
  <si>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</si>
  <si>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</si>
  <si>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</si>
  <si>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</si>
  <si>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</si>
  <si>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</si>
  <si>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</si>
  <si>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</si>
  <si>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</si>
  <si>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</si>
  <si>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</si>
  <si>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</si>
  <si>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</si>
  <si>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</si>
  <si>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</si>
  <si>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</si>
  <si>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</si>
  <si>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</si>
  <si>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</si>
  <si>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</si>
  <si>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</si>
  <si>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</si>
  <si>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</si>
  <si>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</si>
  <si>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</si>
  <si>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</si>
  <si>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</si>
  <si>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</si>
  <si>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</si>
  <si>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</si>
  <si>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</si>
  <si>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</si>
  <si>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</si>
  <si>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</si>
  <si>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</si>
  <si>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</si>
  <si>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</si>
  <si>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</si>
  <si>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</si>
  <si>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</si>
  <si>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</si>
  <si>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</si>
  <si>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</si>
  <si>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</si>
  <si>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</si>
  <si>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</si>
  <si>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</si>
  <si>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</si>
  <si>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</si>
  <si>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</si>
  <si>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</si>
  <si>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</si>
  <si>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</si>
  <si>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</si>
  <si>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</si>
  <si>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</si>
  <si>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</si>
  <si>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</si>
  <si>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</si>
  <si>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</si>
  <si>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</si>
  <si>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</si>
  <si>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</si>
  <si>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</si>
  <si>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</si>
  <si>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</si>
  <si>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</si>
  <si>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</si>
  <si>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</si>
  <si>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</si>
  <si>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</si>
  <si>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</si>
  <si>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</si>
  <si>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</si>
  <si>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</si>
  <si>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</si>
  <si>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</si>
  <si>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</si>
  <si>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</si>
  <si>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</si>
  <si>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</si>
  <si>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</si>
  <si>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</si>
  <si>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</si>
  <si>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</si>
  <si>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</si>
  <si>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</si>
  <si>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</si>
  <si>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</si>
  <si>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</si>
  <si>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</si>
  <si>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</si>
  <si>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</si>
  <si>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</si>
  <si>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</si>
  <si>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</si>
  <si>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</si>
  <si>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</si>
  <si>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</si>
  <si>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</si>
  <si>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</si>
  <si>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</si>
  <si>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</si>
  <si>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</si>
  <si>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</si>
  <si>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</si>
  <si>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</si>
  <si>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</si>
  <si>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</si>
  <si>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</si>
  <si>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</si>
  <si>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</si>
  <si>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</si>
  <si>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</si>
  <si>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</si>
  <si>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</si>
  <si>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</si>
  <si>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</si>
  <si>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</si>
  <si>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</si>
  <si>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</si>
  <si>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</si>
  <si>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</si>
  <si>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</si>
  <si>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</si>
  <si>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</si>
  <si>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</si>
  <si>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</si>
  <si>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</si>
  <si>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</si>
  <si>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</si>
  <si>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</si>
  <si>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</si>
  <si>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</si>
  <si>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</si>
  <si>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</si>
  <si>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</si>
  <si>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</si>
  <si>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</si>
  <si>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</si>
  <si>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</si>
  <si>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</si>
  <si>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</si>
  <si>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</si>
  <si>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</si>
  <si>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</si>
  <si>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</si>
  <si>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</si>
  <si>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</si>
  <si>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</si>
  <si>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</si>
  <si>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</si>
  <si>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</si>
  <si>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</si>
  <si>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</si>
  <si>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</si>
  <si>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</si>
  <si>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</si>
  <si>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</si>
  <si>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</si>
  <si>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</si>
  <si>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</si>
  <si>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</si>
  <si>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</si>
  <si>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</si>
  <si>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</si>
  <si>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</si>
  <si>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</si>
  <si>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</si>
  <si>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</si>
  <si>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</si>
  <si>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</si>
  <si>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</si>
  <si>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</si>
  <si>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</si>
  <si>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</si>
  <si>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</si>
  <si>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</si>
  <si>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</si>
  <si>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</si>
  <si>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</si>
  <si>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</si>
  <si>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</si>
  <si>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</si>
  <si>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</si>
  <si>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</si>
  <si>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</si>
  <si>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</si>
  <si>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</si>
  <si>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</si>
  <si>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</si>
  <si>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</si>
  <si>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</si>
  <si>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</si>
  <si>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</si>
  <si>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</si>
  <si>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</si>
  <si>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</si>
  <si>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</si>
  <si>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</si>
  <si>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</si>
  <si>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</si>
  <si>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</si>
  <si>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</si>
  <si>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</si>
  <si>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</si>
  <si>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</si>
  <si>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</si>
  <si>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</si>
  <si>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</si>
  <si>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</si>
  <si>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</si>
  <si>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</si>
  <si>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</si>
  <si>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</si>
  <si>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</si>
  <si>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</si>
  <si>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</si>
  <si>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</si>
  <si>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</si>
  <si>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</si>
  <si>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</si>
  <si>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</si>
  <si>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</si>
  <si>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</si>
  <si>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</si>
  <si>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</si>
  <si>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</si>
  <si>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</si>
  <si>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</si>
  <si>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</si>
  <si>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</si>
  <si>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</si>
  <si>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</si>
  <si>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</si>
  <si>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</si>
  <si>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</si>
  <si>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</si>
  <si>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</si>
  <si>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</si>
  <si>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</si>
  <si>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</si>
  <si>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</si>
  <si>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</si>
  <si>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</si>
  <si>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</si>
  <si>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</si>
  <si>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</si>
  <si>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</si>
  <si>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</si>
  <si>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</si>
  <si>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</si>
  <si>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</si>
  <si>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</si>
  <si>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</si>
  <si>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</si>
  <si>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</si>
  <si>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</si>
  <si>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</si>
  <si>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</si>
  <si>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</si>
  <si>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</si>
  <si>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</si>
  <si>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</si>
  <si>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</si>
  <si>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</si>
  <si>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</si>
  <si>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</si>
  <si>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</si>
  <si>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</si>
  <si>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</si>
  <si>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</si>
  <si>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</si>
  <si>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</si>
  <si>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</si>
  <si>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</si>
  <si>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</si>
  <si>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</si>
  <si>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</si>
  <si>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</si>
  <si>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</si>
  <si>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</si>
  <si>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</si>
  <si>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</si>
  <si>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</si>
  <si>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</si>
  <si>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</si>
  <si>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</si>
  <si>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</si>
  <si>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</si>
  <si>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</si>
  <si>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</si>
  <si>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</si>
  <si>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</si>
  <si>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</si>
  <si>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</si>
  <si>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</si>
  <si>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</si>
  <si>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</si>
  <si>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</si>
  <si>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</si>
  <si>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</si>
  <si>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</si>
  <si>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</si>
  <si>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</si>
  <si>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</si>
  <si>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</si>
  <si>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</si>
  <si>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</si>
  <si>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</si>
  <si>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</si>
  <si>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</si>
  <si>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</si>
  <si>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</si>
  <si>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</si>
  <si>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</si>
  <si>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</si>
  <si>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</si>
  <si>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</si>
  <si>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</si>
  <si>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</si>
  <si>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</si>
  <si>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</si>
  <si>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</si>
  <si>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</si>
  <si>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</si>
  <si>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</si>
  <si>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</si>
  <si>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</si>
  <si>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</si>
  <si>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</si>
  <si>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</si>
  <si>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</si>
  <si>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</si>
  <si>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</si>
  <si>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</si>
  <si>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</si>
  <si>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</si>
  <si>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</si>
  <si>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</si>
  <si>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</si>
  <si>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</si>
  <si>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</si>
  <si>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</si>
  <si>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</si>
  <si>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</si>
  <si>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</si>
  <si>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</si>
  <si>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</si>
  <si>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</si>
  <si>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</si>
  <si>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</si>
  <si>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</si>
  <si>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</si>
  <si>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</si>
  <si>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</si>
  <si>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</si>
  <si>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</si>
  <si>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</si>
  <si>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</si>
  <si>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</si>
  <si>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</si>
  <si>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</si>
  <si>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</si>
  <si>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</si>
  <si>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</si>
  <si>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</si>
  <si>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</si>
  <si>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</si>
  <si>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</si>
  <si>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</si>
  <si>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</si>
  <si>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</si>
  <si>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</si>
  <si>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</si>
  <si>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</si>
  <si>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</si>
  <si>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</si>
  <si>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</si>
  <si>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</si>
  <si>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</si>
  <si>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</si>
  <si>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</si>
  <si>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</si>
  <si>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</si>
  <si>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</si>
  <si>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</si>
  <si>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</si>
  <si>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</si>
  <si>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</si>
  <si>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</si>
  <si>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</si>
  <si>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</si>
  <si>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</si>
  <si>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</si>
  <si>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</si>
  <si>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</si>
  <si>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</si>
  <si>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</si>
  <si>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</si>
  <si>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</si>
  <si>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</si>
  <si>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</si>
  <si>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</si>
  <si>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</si>
  <si>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</si>
  <si>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</si>
  <si>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</si>
  <si>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</si>
  <si>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</si>
  <si>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</si>
  <si>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</si>
  <si>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</si>
  <si>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</si>
  <si>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</si>
  <si>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</si>
  <si>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</si>
  <si>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</si>
  <si>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</si>
  <si>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</si>
  <si>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</si>
  <si>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</si>
  <si>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</si>
  <si>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</si>
  <si>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</si>
  <si>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</si>
  <si>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</si>
  <si>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</si>
  <si>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</si>
  <si>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</si>
  <si>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</si>
  <si>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</si>
  <si>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</si>
  <si>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</si>
  <si>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</si>
  <si>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</si>
  <si>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</si>
  <si>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</si>
  <si>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</si>
  <si>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</si>
  <si>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</si>
  <si>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</si>
  <si>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</si>
  <si>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</si>
  <si>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</si>
  <si>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</si>
  <si>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</si>
  <si>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</si>
  <si>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</si>
  <si>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</si>
  <si>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</si>
  <si>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</si>
  <si>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</si>
  <si>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</si>
  <si>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</si>
  <si>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</si>
  <si>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</si>
  <si>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</si>
  <si>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</si>
  <si>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</si>
  <si>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</si>
  <si>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</si>
  <si>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</si>
  <si>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</si>
  <si>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</si>
  <si>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</si>
  <si>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</si>
  <si>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</si>
  <si>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</si>
  <si>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</si>
  <si>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</si>
  <si>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</si>
  <si>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</si>
  <si>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</si>
  <si>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</si>
  <si>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</si>
  <si>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</si>
  <si>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</si>
  <si>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</si>
  <si>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</si>
  <si>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</si>
  <si>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</si>
  <si>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</si>
  <si>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</si>
  <si>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</si>
  <si>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</si>
  <si>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</si>
  <si>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</si>
  <si>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</si>
  <si>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</si>
  <si>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</si>
  <si>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</si>
  <si>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</si>
  <si>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</si>
  <si>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</si>
  <si>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</si>
  <si>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</si>
  <si>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</si>
  <si>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</si>
  <si>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</si>
  <si>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</si>
  <si>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</si>
  <si>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</si>
  <si>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</si>
  <si>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</si>
  <si>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</si>
  <si>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</si>
  <si>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</si>
  <si>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</si>
  <si>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</si>
  <si>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</si>
  <si>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</si>
  <si>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</si>
  <si>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</si>
  <si>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</si>
  <si>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</si>
  <si>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</si>
  <si>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</si>
  <si>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</si>
  <si>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</si>
  <si>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</si>
  <si>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</si>
  <si>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</si>
  <si>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</si>
  <si>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</si>
  <si>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</si>
  <si>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</si>
  <si>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</si>
  <si>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</si>
  <si>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</si>
  <si>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</si>
  <si>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</si>
  <si>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</si>
  <si>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</si>
  <si>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</si>
  <si>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</si>
  <si>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</si>
  <si>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</si>
  <si>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</si>
  <si>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</si>
  <si>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</si>
  <si>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</si>
  <si>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</si>
  <si>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</si>
  <si>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</si>
  <si>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</si>
  <si>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</si>
  <si>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</si>
  <si>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</si>
  <si>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</si>
  <si>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</si>
  <si>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</si>
  <si>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</si>
  <si>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</si>
  <si>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</si>
  <si>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</si>
  <si>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</si>
  <si>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</si>
  <si>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</si>
  <si>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</si>
  <si>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</si>
  <si>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</si>
  <si>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</si>
  <si>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</si>
  <si>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</si>
  <si>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</si>
  <si>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</si>
  <si>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</si>
  <si>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</si>
  <si>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</si>
  <si>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</si>
  <si>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</si>
  <si>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</si>
  <si>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</si>
  <si>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</si>
  <si>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</si>
  <si>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</si>
  <si>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</si>
  <si>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</si>
  <si>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</si>
  <si>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</si>
  <si>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</si>
  <si>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</si>
  <si>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</si>
  <si>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</si>
  <si>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</si>
  <si>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</si>
  <si>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</si>
  <si>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</si>
  <si>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</si>
  <si>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</si>
  <si>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</si>
  <si>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</si>
  <si>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</si>
  <si>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</si>
  <si>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</si>
  <si>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</si>
  <si>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</si>
  <si>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</si>
  <si>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</si>
  <si>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</si>
  <si>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</si>
  <si>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</si>
  <si>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</si>
  <si>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</si>
  <si>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</si>
  <si>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</si>
  <si>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</si>
  <si>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</si>
  <si>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</si>
  <si>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</si>
  <si>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</si>
  <si>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</si>
  <si>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</si>
  <si>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</si>
  <si>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</si>
  <si>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</si>
  <si>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</si>
  <si>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</si>
  <si>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</si>
  <si>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</si>
  <si>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</si>
  <si>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</si>
  <si>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</si>
  <si>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</si>
  <si>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</si>
  <si>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</si>
  <si>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</si>
  <si>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</si>
  <si>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</si>
  <si>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</si>
  <si>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</si>
  <si>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</si>
  <si>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</si>
  <si>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</si>
  <si>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</si>
  <si>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</si>
  <si>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</si>
  <si>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</si>
  <si>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</si>
  <si>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</si>
  <si>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</si>
  <si>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</si>
  <si>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</si>
  <si>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</si>
  <si>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</si>
  <si>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</si>
  <si>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</si>
  <si>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</si>
  <si>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</si>
  <si>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</si>
  <si>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</si>
  <si>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</si>
  <si>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</si>
  <si>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</si>
  <si>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</si>
  <si>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</si>
  <si>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</si>
  <si>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</si>
  <si>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</si>
  <si>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</si>
  <si>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</si>
  <si>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</si>
  <si>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</si>
  <si>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</si>
  <si>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</si>
  <si>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</si>
  <si>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</si>
  <si>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</si>
  <si>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</si>
  <si>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</si>
  <si>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</si>
  <si>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</si>
  <si>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</si>
  <si>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</si>
  <si>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</si>
  <si>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</si>
  <si>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</si>
  <si>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</si>
  <si>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</si>
  <si>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</si>
  <si>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</si>
  <si>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</si>
  <si>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</si>
  <si>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</si>
  <si>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</si>
  <si>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</si>
  <si>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</si>
  <si>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</si>
  <si>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</si>
  <si>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</si>
  <si>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</si>
  <si>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</si>
  <si>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</si>
  <si>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</si>
  <si>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</si>
  <si>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</si>
  <si>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</si>
  <si>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</si>
  <si>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</si>
  <si>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</si>
  <si>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</si>
  <si>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</si>
  <si>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</si>
  <si>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</si>
  <si>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</si>
  <si>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</si>
  <si>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</si>
  <si>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</si>
  <si>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</si>
  <si>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</si>
  <si>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</si>
  <si>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</si>
  <si>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</si>
  <si>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</si>
  <si>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</si>
  <si>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</si>
  <si>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</si>
  <si>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</si>
  <si>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</si>
  <si>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</si>
  <si>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</si>
  <si>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</si>
  <si>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</si>
  <si>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</si>
  <si>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</si>
  <si>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</si>
  <si>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</si>
  <si>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</si>
  <si>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</si>
  <si>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</si>
  <si>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</si>
  <si>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</si>
  <si>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</si>
  <si>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</si>
  <si>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</si>
  <si>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</si>
  <si>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</si>
  <si>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</si>
  <si>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</si>
  <si>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</si>
  <si>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</si>
  <si>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</si>
  <si>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</si>
  <si>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</si>
  <si>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</si>
  <si>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</si>
  <si>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</si>
  <si>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</si>
  <si>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</si>
  <si>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</si>
  <si>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</si>
  <si>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</si>
  <si>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</si>
  <si>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</si>
  <si>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</si>
  <si>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</si>
  <si>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</si>
  <si>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</si>
  <si>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</si>
  <si>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</si>
  <si>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</si>
  <si>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</si>
  <si>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</si>
  <si>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</si>
  <si>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</si>
  <si>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</si>
  <si>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</si>
  <si>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</si>
  <si>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</si>
  <si>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</si>
  <si>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</si>
  <si>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</si>
  <si>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</si>
  <si>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</si>
  <si>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</si>
  <si>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</si>
  <si>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</si>
  <si>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</si>
  <si>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</si>
  <si>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</si>
  <si>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</si>
  <si>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</si>
  <si>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</si>
  <si>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</si>
  <si>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</si>
  <si>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</si>
  <si>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</si>
  <si>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</si>
  <si>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</si>
  <si>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</si>
  <si>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</si>
  <si>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</si>
  <si>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</si>
  <si>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</si>
  <si>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</si>
  <si>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</si>
  <si>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</si>
  <si>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</si>
  <si>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</si>
  <si>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</si>
  <si>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</si>
  <si>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</si>
  <si>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</si>
  <si>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</si>
  <si>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</si>
  <si>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</si>
  <si>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</si>
  <si>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</si>
  <si>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</si>
  <si>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</si>
  <si>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</si>
  <si>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</si>
  <si>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</si>
  <si>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</si>
  <si>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</si>
  <si>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</si>
  <si>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</si>
  <si>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</si>
  <si>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</si>
  <si>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</si>
  <si>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</si>
  <si>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</si>
  <si>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</si>
  <si>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</si>
  <si>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</si>
  <si>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</si>
  <si>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</si>
  <si>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</si>
  <si>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</si>
  <si>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</si>
  <si>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</si>
  <si>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</si>
  <si>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</si>
  <si>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</si>
  <si>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</si>
  <si>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</si>
  <si>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</si>
  <si>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</si>
  <si>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</si>
  <si>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</si>
  <si>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</si>
  <si>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</si>
  <si>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</si>
  <si>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</si>
  <si>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</si>
  <si>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</si>
  <si>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</si>
  <si>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</si>
  <si>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</si>
  <si>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</si>
  <si>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</si>
  <si>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</si>
  <si>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</si>
  <si>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</si>
  <si>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</si>
  <si>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</si>
  <si>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</si>
  <si>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</si>
  <si>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</si>
  <si>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</si>
  <si>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</si>
  <si>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</si>
  <si>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</si>
  <si>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</si>
  <si>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</si>
  <si>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</si>
  <si>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</si>
  <si>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</si>
  <si>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</si>
  <si>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</si>
  <si>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</si>
  <si>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</si>
  <si>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</si>
  <si>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</si>
  <si>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</si>
  <si>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</si>
  <si>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</si>
  <si>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</si>
  <si>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</si>
  <si>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</si>
  <si>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</si>
  <si>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</si>
  <si>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</si>
  <si>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</si>
  <si>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</si>
  <si>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</si>
  <si>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</si>
  <si>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</si>
  <si>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</si>
  <si>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</si>
  <si>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</si>
  <si>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</si>
  <si>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</si>
  <si>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</si>
  <si>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</si>
  <si>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</si>
  <si>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</si>
  <si>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</si>
  <si>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</si>
  <si>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</si>
  <si>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</si>
  <si>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</si>
  <si>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</si>
  <si>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</si>
  <si>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</si>
  <si>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</si>
  <si>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</si>
  <si>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</si>
  <si>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</si>
  <si>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</si>
  <si>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</si>
  <si>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</si>
  <si>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</si>
  <si>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</si>
  <si>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</si>
  <si>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</si>
  <si>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</si>
  <si>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</si>
  <si>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</si>
  <si>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</si>
  <si>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</si>
  <si>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</si>
  <si>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</si>
  <si>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</si>
  <si>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</si>
  <si>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</si>
  <si>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</si>
  <si>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</si>
  <si>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</si>
  <si>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</si>
  <si>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</si>
  <si>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</si>
  <si>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</si>
  <si>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</si>
  <si>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</si>
  <si>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</si>
  <si>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</si>
  <si>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</si>
  <si>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</si>
  <si>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</si>
  <si>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</si>
  <si>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</si>
  <si>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</si>
  <si>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</si>
  <si>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</si>
  <si>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</si>
  <si>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</si>
  <si>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</si>
  <si>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</si>
  <si>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</si>
  <si>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</si>
  <si>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</si>
  <si>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</si>
  <si>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</si>
  <si>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</si>
  <si>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</si>
  <si>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</si>
  <si>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</si>
  <si>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</si>
  <si>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</si>
  <si>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</si>
  <si>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</si>
  <si>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</si>
  <si>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</si>
  <si>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</si>
  <si>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</si>
  <si>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</si>
  <si>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</si>
  <si>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</si>
  <si>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</si>
  <si>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</si>
  <si>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</si>
  <si>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</si>
  <si>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</si>
  <si>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</si>
  <si>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</si>
  <si>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</si>
  <si>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</si>
  <si>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</si>
  <si>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</si>
  <si>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</si>
  <si>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</si>
  <si>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</si>
  <si>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</si>
  <si>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</si>
  <si>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</si>
  <si>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</si>
  <si>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</si>
  <si>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</si>
  <si>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</si>
  <si>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</si>
  <si>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</si>
  <si>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</si>
  <si>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</si>
  <si>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</si>
  <si>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</si>
  <si>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</si>
  <si>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</si>
  <si>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</si>
  <si>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</si>
  <si>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</si>
  <si>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</si>
  <si>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</si>
  <si>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</si>
  <si>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</si>
  <si>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</si>
  <si>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</si>
  <si>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</si>
  <si>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</si>
  <si>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</si>
  <si>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</si>
  <si>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</si>
  <si>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</si>
  <si>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</si>
  <si>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</si>
  <si>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</si>
  <si>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</si>
  <si>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</si>
  <si>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</si>
  <si>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</si>
  <si>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</si>
  <si>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</si>
  <si>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</si>
  <si>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</si>
  <si>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</si>
  <si>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</si>
  <si>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</si>
  <si>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</si>
  <si>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</si>
  <si>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</si>
  <si>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</si>
  <si>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</si>
  <si>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</si>
  <si>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</si>
  <si>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</si>
  <si>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</si>
  <si>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</si>
  <si>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</si>
  <si>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</si>
  <si>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</si>
  <si>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</si>
  <si>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</si>
  <si>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</si>
  <si>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</si>
  <si>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</si>
  <si>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</si>
  <si>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</si>
  <si>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</si>
  <si>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</si>
  <si>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</si>
  <si>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</si>
  <si>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</si>
  <si>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</si>
  <si>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</si>
  <si>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</si>
  <si>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</si>
  <si>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</si>
  <si>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</si>
  <si>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</si>
  <si>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</si>
  <si>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</si>
  <si>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</si>
  <si>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</si>
  <si>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</si>
  <si>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</si>
  <si>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</si>
  <si>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</si>
  <si>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</si>
  <si>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</si>
  <si>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</si>
  <si>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</si>
  <si>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</si>
  <si>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</si>
  <si>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</si>
  <si>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</si>
  <si>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</si>
  <si>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</si>
  <si>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</si>
  <si>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</si>
  <si>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</si>
  <si>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</si>
  <si>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</si>
  <si>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</si>
  <si>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</si>
  <si>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</si>
  <si>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</si>
  <si>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</si>
  <si>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</si>
  <si>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</si>
  <si>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</si>
  <si>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</si>
  <si>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</si>
  <si>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</si>
  <si>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</si>
  <si>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</si>
  <si>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</si>
  <si>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</si>
  <si>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</si>
  <si>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</si>
  <si>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</si>
  <si>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</si>
  <si>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</si>
  <si>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</si>
  <si>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</si>
  <si>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</si>
  <si>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</si>
  <si>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</si>
  <si>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</si>
  <si>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</si>
  <si>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</si>
  <si>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</si>
  <si>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</si>
  <si>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</si>
  <si>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</si>
  <si>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</si>
  <si>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</si>
  <si>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</si>
  <si>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</si>
  <si>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</si>
  <si>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</si>
  <si>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</si>
  <si>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</si>
  <si>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</si>
  <si>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</si>
  <si>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</si>
  <si>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</si>
  <si>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</si>
  <si>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</si>
  <si>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</si>
  <si>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</si>
  <si>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</si>
  <si>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</si>
  <si>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</si>
  <si>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</si>
  <si>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</si>
  <si>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</si>
  <si>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</si>
  <si>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</si>
  <si>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</si>
  <si>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</si>
  <si>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</si>
  <si>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</si>
  <si>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</si>
  <si>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</si>
  <si>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</si>
  <si>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</si>
  <si>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</si>
  <si>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</si>
  <si>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</si>
  <si>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</si>
  <si>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</si>
  <si>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</si>
  <si>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</si>
  <si>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</si>
  <si>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</si>
  <si>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</si>
  <si>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</si>
  <si>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</si>
  <si>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</si>
  <si>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</si>
  <si>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</si>
  <si>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</si>
  <si>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</si>
  <si>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</si>
  <si>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</si>
  <si>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</si>
  <si>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</si>
  <si>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</si>
  <si>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</si>
  <si>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</si>
  <si>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</si>
  <si>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</si>
  <si>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</si>
  <si>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</si>
  <si>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</si>
  <si>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</si>
  <si>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</si>
  <si>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</si>
  <si>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</si>
  <si>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</si>
  <si>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</si>
  <si>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</si>
  <si>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</si>
  <si>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</si>
  <si>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</si>
  <si>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</si>
  <si>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</si>
  <si>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</si>
  <si>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</si>
  <si>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</si>
  <si>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</si>
  <si>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</si>
  <si>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</si>
  <si>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</si>
  <si>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</si>
  <si>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</si>
  <si>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</si>
  <si>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</si>
  <si>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</si>
  <si>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</si>
  <si>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</si>
  <si>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</si>
  <si>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</si>
  <si>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</si>
  <si>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</si>
  <si>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</si>
  <si>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</si>
  <si>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</si>
  <si>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</si>
  <si>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</si>
  <si>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</si>
  <si>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</si>
  <si>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</si>
  <si>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</si>
  <si>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</si>
  <si>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</si>
  <si>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</si>
  <si>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</si>
  <si>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</si>
  <si>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</si>
  <si>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</si>
  <si>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</si>
  <si>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</si>
  <si>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</si>
  <si>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</si>
  <si>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</si>
  <si>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</si>
  <si>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</si>
  <si>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</si>
  <si>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</si>
  <si>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</si>
  <si>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</si>
  <si>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</si>
  <si>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</si>
  <si>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</si>
  <si>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</si>
  <si>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</si>
  <si>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</si>
  <si>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</si>
  <si>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</si>
  <si>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</si>
  <si>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</si>
  <si>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</si>
  <si>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</si>
  <si>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</si>
  <si>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</si>
  <si>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</si>
  <si>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</si>
  <si>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</si>
  <si>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</si>
  <si>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</si>
  <si>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</si>
  <si>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</si>
  <si>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</si>
  <si>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</si>
  <si>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</si>
  <si>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</si>
  <si>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</si>
  <si>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</si>
  <si>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</si>
  <si>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</si>
  <si>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</si>
  <si>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</si>
  <si>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</si>
  <si>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</si>
  <si>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</si>
  <si>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</si>
  <si>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</si>
  <si>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</si>
  <si>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</si>
  <si>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</si>
  <si>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</si>
  <si>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</si>
  <si>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</si>
  <si>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</si>
  <si>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</si>
  <si>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</si>
  <si>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</si>
  <si>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</si>
  <si>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</si>
  <si>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</si>
  <si>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</si>
  <si>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</si>
  <si>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</si>
  <si>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</si>
  <si>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</si>
  <si>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</si>
  <si>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</si>
  <si>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</si>
  <si>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</si>
  <si>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</si>
  <si>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</si>
  <si>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</si>
  <si>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</si>
  <si>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</si>
  <si>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</si>
  <si>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</si>
  <si>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</si>
  <si>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</si>
  <si>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</si>
  <si>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</si>
  <si>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</si>
  <si>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</si>
  <si>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</si>
  <si>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</si>
  <si>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</si>
  <si>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</si>
  <si>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</si>
  <si>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</si>
  <si>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</si>
  <si>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</si>
  <si>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</si>
  <si>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</si>
  <si>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</si>
  <si>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</si>
  <si>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</si>
  <si>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</si>
  <si>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</si>
  <si>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</si>
  <si>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</si>
  <si>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</si>
  <si>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</si>
  <si>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</si>
  <si>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</si>
  <si>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</si>
  <si>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</si>
  <si>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</si>
  <si>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</si>
  <si>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</si>
  <si>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</si>
  <si>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</si>
  <si>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</si>
  <si>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</si>
  <si>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</si>
  <si>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</si>
  <si>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</si>
  <si>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</si>
  <si>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</si>
  <si>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</si>
  <si>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</si>
  <si>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</si>
  <si>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</si>
  <si>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</si>
  <si>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</si>
  <si>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</si>
  <si>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</si>
  <si>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</si>
  <si>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</si>
  <si>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</si>
  <si>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</si>
  <si>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</si>
  <si>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</si>
  <si>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</si>
  <si>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</si>
  <si>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</si>
  <si>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</si>
  <si>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</si>
  <si>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</si>
  <si>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</si>
  <si>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</si>
  <si>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</si>
  <si>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</si>
  <si>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</si>
  <si>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</si>
  <si>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</si>
  <si>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</si>
  <si>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</si>
  <si>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</si>
  <si>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</si>
  <si>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</si>
  <si>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</si>
  <si>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</si>
  <si>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</si>
  <si>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</si>
  <si>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</si>
  <si>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</si>
  <si>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</si>
  <si>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</si>
  <si>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</si>
  <si>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</si>
  <si>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</si>
  <si>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</si>
  <si>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</si>
  <si>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</si>
  <si>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</si>
  <si>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</si>
  <si>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</si>
  <si>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</si>
  <si>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</si>
  <si>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</si>
  <si>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</si>
  <si>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</si>
  <si>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</si>
  <si>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</si>
  <si>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</si>
  <si>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</si>
  <si>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</si>
  <si>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</si>
  <si>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</si>
  <si>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</si>
  <si>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</si>
  <si>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</si>
  <si>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</si>
  <si>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</si>
  <si>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</si>
  <si>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</si>
  <si>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</si>
  <si>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</si>
  <si>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</si>
  <si>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</si>
  <si>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</si>
  <si>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</si>
  <si>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</si>
  <si>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</si>
  <si>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</si>
  <si>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</si>
  <si>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</si>
  <si>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</si>
  <si>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</si>
  <si>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</si>
  <si>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</si>
  <si>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</si>
  <si>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</si>
  <si>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</si>
  <si>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</si>
  <si>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</si>
  <si>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</si>
  <si>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</si>
  <si>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</si>
  <si>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</si>
  <si>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</si>
  <si>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</si>
  <si>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</si>
  <si>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</si>
  <si>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</si>
  <si>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</si>
  <si>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</si>
  <si>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</si>
  <si>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</si>
  <si>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</si>
  <si>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</si>
  <si>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</si>
  <si>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</si>
  <si>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</si>
  <si>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</si>
  <si>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</si>
  <si>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</si>
  <si>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</si>
  <si>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</si>
  <si>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</si>
  <si>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</si>
  <si>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</si>
  <si>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</si>
  <si>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</si>
  <si>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</si>
  <si>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</si>
  <si>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</si>
  <si>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</si>
  <si>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</si>
  <si>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</si>
  <si>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</si>
  <si>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</si>
  <si>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</si>
  <si>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</si>
  <si>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</si>
  <si>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</si>
  <si>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</si>
  <si>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</si>
  <si>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</si>
  <si>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</si>
  <si>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</si>
  <si>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</si>
  <si>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</si>
  <si>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</si>
  <si>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</si>
  <si>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</si>
  <si>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</si>
  <si>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</si>
  <si>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</si>
  <si>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</si>
  <si>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</si>
  <si>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</si>
  <si>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</si>
  <si>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</si>
  <si>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</si>
  <si>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</si>
  <si>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</si>
  <si>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</si>
  <si>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</si>
  <si>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</si>
  <si>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</si>
  <si>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</si>
  <si>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</si>
  <si>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</si>
  <si>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</si>
  <si>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</si>
  <si>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</si>
  <si>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</si>
  <si>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</si>
  <si>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</si>
  <si>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</si>
  <si>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</si>
  <si>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</si>
  <si>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</si>
  <si>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</si>
  <si>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</si>
  <si>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</si>
  <si>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</si>
  <si>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</si>
  <si>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</si>
  <si>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</si>
  <si>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</si>
  <si>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</si>
  <si>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</si>
  <si>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</si>
  <si>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</si>
  <si>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</si>
  <si>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</si>
  <si>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</si>
  <si>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</si>
  <si>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</si>
  <si>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</si>
  <si>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</si>
  <si>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</si>
  <si>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</si>
  <si>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</si>
  <si>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</si>
  <si>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</si>
  <si>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</si>
  <si>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</si>
  <si>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</si>
  <si>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</si>
  <si>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</si>
  <si>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</si>
  <si>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</si>
  <si>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</si>
  <si>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</si>
  <si>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</si>
  <si>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</si>
  <si>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</si>
  <si>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</si>
  <si>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</si>
  <si>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</si>
  <si>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</si>
  <si>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</si>
  <si>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</si>
  <si>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</si>
  <si>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</si>
  <si>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</si>
  <si>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</si>
  <si>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</si>
  <si>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</si>
  <si>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</si>
  <si>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</si>
  <si>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</si>
  <si>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</si>
  <si>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</si>
  <si>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</si>
  <si>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</si>
  <si>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</si>
  <si>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</si>
  <si>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</si>
  <si>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</si>
  <si>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</si>
  <si>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</si>
  <si>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</si>
  <si>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</si>
  <si>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</si>
  <si>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</si>
  <si>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</si>
  <si>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</si>
  <si>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</si>
  <si>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</si>
  <si>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</si>
  <si>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</si>
  <si>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</si>
  <si>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</si>
  <si>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</si>
  <si>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</si>
  <si>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</si>
  <si>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</si>
  <si>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</si>
  <si>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</si>
  <si>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</si>
  <si>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</si>
  <si>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</si>
  <si>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</si>
  <si>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</si>
  <si>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</si>
  <si>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</si>
  <si>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</si>
  <si>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</si>
  <si>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</si>
  <si>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</si>
  <si>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</si>
  <si>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</si>
  <si>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</si>
  <si>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</si>
  <si>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</si>
  <si>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</si>
  <si>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</si>
  <si>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</si>
  <si>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</si>
  <si>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</si>
  <si>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</si>
  <si>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</si>
  <si>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</si>
  <si>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</si>
  <si>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</si>
  <si>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</si>
  <si>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</si>
  <si>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</si>
  <si>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</si>
  <si>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</si>
  <si>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</si>
  <si>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</si>
  <si>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</si>
  <si>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</si>
  <si>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</si>
  <si>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</si>
  <si>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</si>
  <si>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</si>
  <si>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</si>
  <si>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</si>
  <si>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</si>
  <si>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</si>
  <si>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</si>
  <si>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</si>
  <si>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</si>
  <si>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</si>
  <si>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</si>
  <si>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</si>
  <si>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</si>
  <si>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</si>
  <si>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</si>
  <si>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</si>
  <si>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</si>
  <si>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</si>
  <si>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</si>
  <si>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</si>
  <si>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</si>
  <si>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</si>
  <si>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</si>
  <si>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</si>
  <si>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</si>
  <si>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</si>
  <si>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</si>
  <si>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</si>
  <si>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</si>
  <si>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</si>
  <si>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</si>
  <si>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</si>
  <si>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</si>
  <si>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</si>
  <si>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</si>
  <si>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</si>
  <si>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</si>
  <si>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</si>
  <si>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</si>
  <si>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</si>
  <si>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</si>
  <si>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</si>
  <si>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</si>
  <si>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</si>
  <si>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</si>
  <si>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</si>
  <si>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</si>
  <si>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</si>
  <si>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</si>
  <si>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</si>
  <si>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</si>
  <si>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</si>
  <si>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</si>
  <si>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</si>
  <si>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</si>
  <si>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</si>
  <si>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</si>
  <si>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</si>
  <si>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</si>
  <si>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</si>
  <si>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</si>
  <si>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</si>
  <si>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</si>
  <si>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</si>
  <si>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</si>
  <si>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</si>
  <si>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</si>
  <si>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</si>
  <si>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</si>
  <si>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</si>
  <si>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</si>
  <si>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</si>
  <si>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</si>
  <si>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</si>
  <si>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</si>
  <si>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</si>
  <si>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</si>
  <si>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</si>
  <si>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</si>
  <si>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</si>
  <si>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</si>
  <si>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</si>
  <si>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</si>
  <si>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</si>
  <si>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</si>
  <si>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</si>
  <si>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</si>
  <si>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</si>
  <si>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</si>
  <si>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</si>
  <si>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</si>
  <si>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</si>
  <si>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</si>
  <si>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</si>
  <si>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</si>
  <si>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</si>
  <si>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</si>
  <si>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</si>
  <si>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</si>
  <si>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</si>
  <si>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</si>
  <si>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</si>
  <si>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</si>
  <si>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</si>
  <si>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</si>
  <si>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</si>
  <si>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</si>
  <si>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</si>
  <si>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</si>
  <si>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</si>
  <si>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</si>
  <si>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</si>
  <si>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</si>
  <si>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</si>
  <si>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</si>
  <si>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</si>
  <si>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</si>
  <si>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</si>
  <si>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</si>
  <si>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</si>
  <si>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</si>
  <si>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</si>
  <si>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</si>
  <si>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</si>
  <si>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</si>
  <si>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</si>
  <si>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</si>
  <si>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</si>
  <si>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</si>
  <si>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</si>
  <si>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</si>
  <si>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</si>
  <si>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</si>
  <si>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</si>
  <si>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</si>
  <si>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</si>
  <si>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</si>
  <si>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</si>
  <si>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</si>
  <si>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</si>
  <si>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</si>
  <si>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</si>
  <si>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</si>
  <si>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</si>
  <si>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</si>
  <si>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</si>
  <si>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</si>
  <si>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</si>
  <si>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</si>
  <si>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</si>
  <si>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</si>
  <si>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</si>
  <si>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</si>
  <si>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</si>
  <si>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</si>
  <si>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</si>
  <si>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</si>
  <si>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</si>
  <si>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</si>
  <si>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</si>
  <si>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</si>
  <si>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</si>
  <si>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</si>
  <si>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</si>
  <si>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</si>
  <si>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</si>
  <si>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</si>
  <si>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</si>
  <si>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</si>
  <si>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</si>
  <si>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</si>
  <si>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</si>
  <si>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</si>
  <si>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</si>
  <si>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</si>
  <si>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</si>
  <si>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</si>
  <si>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</si>
  <si>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</si>
  <si>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</si>
  <si>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</si>
  <si>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</si>
  <si>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</si>
  <si>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</si>
  <si>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</si>
  <si>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</si>
  <si>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</si>
  <si>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</si>
  <si>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</si>
  <si>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</si>
  <si>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</si>
  <si>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</si>
  <si>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</si>
  <si>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</si>
  <si>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</si>
  <si>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</si>
  <si>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</si>
  <si>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</si>
  <si>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</si>
  <si>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</si>
  <si>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</si>
  <si>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</si>
  <si>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</si>
  <si>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</si>
  <si>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</si>
  <si>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</si>
  <si>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</si>
  <si>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</si>
  <si>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</si>
  <si>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</si>
  <si>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</si>
  <si>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</si>
  <si>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</si>
  <si>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</si>
  <si>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</si>
  <si>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</si>
  <si>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</si>
  <si>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</si>
  <si>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</si>
  <si>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</si>
  <si>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</si>
  <si>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</si>
  <si>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</si>
  <si>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</si>
  <si>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</si>
  <si>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</si>
  <si>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</si>
  <si>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</si>
  <si>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</si>
  <si>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</si>
  <si>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</si>
  <si>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</si>
  <si>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</si>
  <si>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</si>
  <si>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</si>
  <si>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</si>
  <si>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</si>
  <si>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</si>
  <si>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</si>
  <si>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</si>
  <si>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</si>
  <si>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</si>
  <si>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</si>
  <si>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</si>
  <si>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</si>
  <si>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</si>
  <si>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</si>
  <si>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</si>
  <si>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</si>
  <si>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</si>
  <si>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</si>
  <si>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</si>
  <si>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</si>
  <si>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</si>
  <si>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</si>
  <si>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</si>
  <si>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</si>
  <si>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</si>
  <si>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</si>
  <si>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</si>
  <si>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</si>
  <si>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</si>
  <si>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</si>
  <si>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</si>
  <si>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</si>
  <si>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</si>
  <si>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</si>
  <si>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</si>
  <si>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</si>
  <si>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</si>
  <si>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</si>
  <si>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</si>
  <si>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</si>
  <si>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</si>
  <si>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</si>
  <si>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</si>
  <si>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</si>
  <si>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</si>
  <si>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</si>
  <si>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</si>
  <si>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</si>
  <si>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</si>
  <si>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</si>
  <si>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</si>
  <si>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</si>
  <si>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</si>
  <si>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</si>
  <si>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</si>
  <si>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</si>
  <si>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</si>
  <si>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</si>
  <si>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</si>
  <si>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</si>
  <si>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</si>
  <si>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</si>
  <si>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</si>
  <si>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</si>
  <si>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</si>
  <si>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</si>
  <si>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</si>
  <si>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</si>
  <si>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</si>
  <si>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</si>
  <si>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</si>
  <si>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</si>
  <si>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</si>
  <si>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</si>
  <si>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</si>
  <si>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</si>
  <si>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</si>
  <si>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</si>
  <si>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</si>
  <si>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</si>
  <si>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</si>
  <si>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</si>
  <si>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</si>
  <si>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</si>
  <si>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</si>
  <si>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</si>
  <si>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</si>
  <si>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</si>
  <si>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</si>
  <si>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</si>
  <si>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</si>
  <si>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</si>
  <si>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</si>
  <si>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</si>
  <si>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</si>
  <si>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</si>
  <si>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</si>
  <si>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</si>
  <si>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</si>
  <si>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</si>
  <si>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</si>
  <si>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</si>
  <si>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</si>
  <si>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</si>
  <si>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</si>
  <si>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</si>
  <si>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</si>
  <si>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</si>
  <si>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</si>
  <si>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</si>
  <si>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</si>
  <si>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</si>
  <si>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</si>
  <si>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</si>
  <si>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</si>
  <si>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</si>
  <si>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</si>
  <si>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</si>
  <si>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</si>
  <si>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</si>
  <si>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</si>
  <si>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</si>
  <si>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</si>
  <si>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</si>
  <si>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</si>
  <si>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</si>
  <si>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</si>
  <si>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</si>
  <si>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</si>
  <si>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</si>
  <si>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</si>
  <si>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</si>
  <si>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</si>
  <si>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</si>
  <si>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</si>
  <si>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</si>
  <si>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</si>
  <si>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</si>
  <si>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</si>
  <si>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</si>
  <si>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</si>
  <si>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</si>
  <si>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</si>
  <si>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</si>
  <si>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</si>
  <si>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</si>
  <si>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</si>
  <si>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</si>
  <si>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</si>
  <si>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</si>
  <si>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</si>
  <si>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</si>
  <si>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</si>
  <si>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</si>
  <si>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</si>
  <si>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</si>
  <si>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</si>
  <si>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</si>
  <si>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</si>
  <si>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</si>
  <si>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</si>
  <si>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</si>
  <si>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</si>
  <si>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</si>
  <si>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</si>
  <si>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</si>
  <si>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</si>
  <si>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</si>
  <si>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</si>
  <si>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</si>
  <si>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</si>
  <si>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</si>
  <si>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</si>
  <si>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</si>
  <si>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</si>
  <si>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</si>
  <si>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</si>
  <si>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</si>
  <si>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</si>
  <si>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</si>
  <si>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</si>
  <si>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</si>
  <si>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</si>
  <si>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</si>
  <si>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</si>
  <si>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</si>
  <si>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</si>
  <si>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</si>
  <si>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</si>
  <si>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</si>
  <si>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</si>
  <si>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</si>
  <si>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</si>
  <si>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</si>
  <si>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</si>
  <si>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</si>
  <si>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</si>
  <si>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</si>
  <si>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</si>
  <si>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</si>
  <si>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</si>
  <si>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</si>
  <si>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</si>
  <si>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</si>
  <si>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</si>
  <si>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</si>
  <si>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</si>
  <si>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</si>
  <si>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</si>
  <si>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</si>
  <si>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</si>
  <si>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</si>
  <si>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</si>
  <si>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</si>
  <si>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</si>
  <si>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</si>
  <si>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</si>
  <si>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</si>
  <si>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</si>
  <si>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</si>
  <si>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</si>
  <si>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</si>
  <si>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</si>
  <si>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</si>
  <si>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</si>
  <si>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</si>
  <si>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</si>
  <si>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</si>
  <si>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</si>
  <si>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</si>
  <si>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</si>
  <si>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</si>
  <si>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</si>
  <si>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</si>
  <si>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</si>
  <si>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</si>
  <si>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</si>
  <si>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</si>
  <si>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</si>
  <si>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</si>
  <si>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</si>
  <si>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</si>
  <si>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</si>
  <si>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</si>
  <si>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</si>
  <si>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</si>
  <si>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</si>
  <si>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</si>
  <si>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</si>
  <si>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</si>
  <si>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</si>
  <si>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</si>
  <si>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</si>
  <si>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</si>
  <si>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</si>
  <si>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</si>
  <si>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</si>
  <si>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</si>
  <si>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</si>
  <si>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</si>
  <si>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</si>
  <si>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</si>
  <si>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</si>
  <si>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</si>
  <si>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</si>
  <si>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</si>
  <si>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</si>
  <si>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</si>
  <si>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</si>
  <si>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</si>
  <si>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</si>
  <si>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</si>
  <si>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</si>
  <si>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</si>
  <si>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</si>
  <si>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</si>
  <si>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</si>
  <si>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</si>
  <si>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</si>
  <si>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</si>
  <si>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</si>
  <si>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</si>
  <si>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</si>
  <si>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</si>
  <si>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</si>
  <si>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</si>
  <si>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</si>
  <si>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</si>
  <si>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</si>
  <si>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</si>
  <si>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</si>
  <si>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</si>
  <si>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</si>
  <si>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</si>
  <si>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</si>
  <si>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</si>
  <si>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</si>
  <si>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</si>
  <si>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</si>
  <si>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</si>
  <si>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</si>
  <si>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</si>
  <si>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</si>
  <si>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</si>
  <si>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</si>
  <si>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</si>
  <si>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</si>
  <si>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</si>
  <si>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</si>
  <si>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</si>
  <si>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</si>
  <si>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</si>
  <si>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</si>
  <si>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</si>
  <si>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</si>
  <si>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</si>
  <si>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</si>
  <si>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</si>
  <si>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</si>
  <si>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</si>
  <si>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</si>
  <si>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</si>
  <si>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</si>
  <si>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</si>
  <si>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</si>
  <si>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</si>
  <si>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</si>
  <si>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</si>
  <si>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</si>
  <si>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</si>
  <si>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</si>
  <si>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</si>
  <si>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</si>
  <si>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</si>
  <si>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</si>
  <si>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</si>
  <si>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</si>
  <si>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</si>
  <si>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</si>
  <si>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</si>
  <si>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</si>
  <si>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</si>
  <si>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</si>
  <si>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</si>
  <si>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</si>
  <si>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</si>
  <si>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</si>
  <si>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</si>
  <si>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</si>
  <si>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</si>
  <si>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</si>
  <si>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</si>
  <si>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</si>
  <si>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</si>
  <si>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</si>
  <si>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</si>
  <si>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</si>
  <si>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</si>
  <si>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</si>
  <si>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</si>
  <si>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</si>
  <si>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</si>
  <si>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</si>
  <si>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</si>
  <si>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</si>
  <si>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</si>
  <si>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</si>
  <si>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</si>
  <si>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</si>
  <si>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</si>
  <si>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</si>
  <si>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</si>
  <si>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</si>
  <si>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</si>
  <si>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</si>
  <si>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</si>
  <si>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</si>
  <si>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</si>
  <si>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</si>
  <si>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</si>
  <si>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</si>
  <si>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</si>
  <si>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</si>
  <si>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</si>
  <si>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</si>
  <si>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</si>
  <si>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</si>
  <si>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</si>
  <si>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</si>
  <si>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</si>
  <si>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</si>
  <si>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</si>
  <si>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</si>
  <si>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</si>
  <si>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</si>
  <si>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</si>
  <si>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</si>
  <si>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</si>
  <si>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</si>
  <si>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</si>
  <si>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</si>
  <si>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</si>
  <si>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</si>
  <si>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</si>
  <si>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</si>
  <si>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</si>
  <si>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</si>
  <si>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</si>
  <si>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</si>
  <si>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</si>
  <si>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</si>
  <si>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</si>
  <si>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</si>
  <si>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</si>
  <si>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</si>
  <si>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</si>
  <si>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</si>
  <si>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</si>
  <si>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</si>
  <si>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</si>
  <si>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</si>
  <si>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</si>
  <si>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</si>
  <si>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</si>
  <si>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</si>
  <si>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</si>
  <si>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</si>
  <si>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</si>
  <si>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</si>
  <si>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</si>
  <si>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</si>
  <si>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</si>
  <si>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</si>
  <si>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</si>
  <si>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</si>
  <si>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</si>
  <si>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</si>
  <si>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</si>
  <si>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</si>
  <si>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</si>
  <si>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</si>
  <si>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</si>
  <si>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</si>
  <si>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</si>
  <si>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</si>
  <si>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</si>
  <si>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</si>
  <si>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</si>
  <si>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</si>
  <si>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</si>
  <si>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</si>
  <si>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</si>
  <si>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</si>
  <si>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</si>
  <si>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</si>
  <si>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</si>
  <si>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</si>
  <si>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</si>
  <si>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</si>
  <si>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</si>
  <si>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</si>
  <si>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</si>
  <si>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</si>
  <si>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</si>
  <si>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</si>
  <si>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</si>
  <si>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</si>
  <si>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</si>
  <si>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</si>
  <si>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</si>
  <si>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</si>
  <si>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</si>
  <si>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</si>
  <si>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</si>
  <si>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</si>
  <si>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</si>
  <si>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</si>
  <si>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</si>
  <si>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</si>
  <si>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</si>
  <si>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</si>
  <si>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</si>
  <si>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</si>
  <si>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</si>
  <si>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</si>
  <si>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</si>
  <si>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</si>
  <si>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</si>
  <si>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</si>
  <si>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</si>
  <si>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</si>
  <si>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</si>
  <si>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</si>
  <si>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</si>
  <si>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</si>
  <si>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</si>
  <si>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</si>
  <si>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</si>
  <si>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</si>
  <si>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</si>
  <si>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</si>
  <si>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</si>
  <si>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</si>
  <si>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</si>
  <si>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</si>
  <si>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</si>
  <si>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</si>
  <si>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</si>
  <si>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</si>
  <si>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</si>
  <si>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</si>
  <si>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</si>
  <si>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</si>
  <si>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</si>
  <si>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</si>
  <si>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</si>
  <si>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</si>
  <si>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</si>
  <si>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</si>
  <si>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</si>
  <si>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</si>
  <si>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</si>
  <si>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</si>
  <si>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</si>
  <si>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</si>
  <si>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</si>
  <si>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</si>
  <si>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</si>
  <si>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</si>
  <si>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</si>
  <si>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</si>
  <si>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</si>
  <si>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</si>
  <si>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</si>
  <si>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</si>
  <si>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</si>
  <si>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</si>
  <si>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</si>
  <si>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</si>
  <si>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</si>
  <si>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</si>
  <si>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</si>
  <si>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</si>
  <si>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</si>
  <si>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</si>
  <si>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</si>
  <si>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</si>
  <si>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</si>
  <si>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</si>
  <si>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</si>
  <si>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</si>
  <si>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</si>
  <si>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</si>
  <si>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</si>
  <si>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</si>
  <si>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</si>
  <si>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</si>
  <si>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</si>
  <si>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</si>
  <si>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</si>
  <si>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</si>
  <si>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</si>
  <si>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</si>
  <si>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</si>
  <si>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</si>
  <si>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</si>
  <si>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</si>
  <si>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</si>
  <si>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</si>
  <si>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</si>
  <si>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</si>
  <si>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</si>
  <si>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</si>
  <si>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</si>
  <si>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</si>
  <si>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</si>
  <si>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</si>
  <si>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</si>
  <si>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</si>
  <si>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</si>
  <si>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</si>
  <si>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</si>
  <si>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</si>
  <si>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</si>
  <si>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</si>
  <si>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</si>
  <si>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</si>
  <si>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</si>
  <si>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</si>
  <si>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</si>
  <si>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</si>
  <si>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</si>
  <si>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</si>
  <si>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</si>
  <si>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</si>
  <si>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</si>
  <si>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</si>
  <si>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</si>
  <si>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</si>
  <si>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</si>
  <si>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</si>
  <si>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</si>
  <si>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</si>
  <si>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</si>
  <si>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</si>
  <si>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</si>
  <si>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</si>
  <si>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</si>
  <si>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</si>
  <si>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</si>
  <si>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</si>
  <si>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</si>
  <si>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</si>
  <si>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</si>
  <si>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</si>
  <si>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</si>
  <si>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</si>
  <si>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</si>
  <si>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</si>
  <si>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</si>
  <si>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</si>
  <si>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</si>
  <si>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</si>
  <si>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</si>
  <si>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</si>
  <si>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</si>
  <si>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</si>
  <si>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</si>
  <si>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</si>
  <si>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</si>
  <si>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</si>
  <si>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</si>
  <si>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</si>
  <si>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</si>
  <si>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</si>
  <si>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</si>
  <si>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</si>
  <si>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</si>
  <si>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</si>
  <si>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</si>
  <si>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</si>
  <si>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</si>
  <si>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</si>
  <si>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</si>
  <si>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</si>
  <si>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</si>
  <si>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</si>
  <si>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</si>
  <si>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</si>
  <si>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</si>
  <si>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</si>
  <si>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</si>
  <si>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</si>
  <si>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</si>
  <si>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</si>
  <si>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</si>
  <si>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</si>
  <si>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</si>
  <si>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</si>
  <si>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</si>
  <si>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</si>
  <si>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</si>
  <si>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</si>
  <si>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</si>
  <si>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</si>
  <si>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</si>
  <si>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</si>
  <si>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</si>
  <si>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</si>
  <si>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</si>
  <si>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</si>
  <si>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</si>
  <si>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</si>
  <si>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</si>
  <si>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</si>
  <si>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</si>
  <si>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</si>
  <si>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</si>
  <si>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</si>
  <si>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</si>
  <si>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</si>
  <si>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</si>
  <si>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</si>
  <si>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</si>
  <si>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</si>
  <si>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</si>
  <si>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</si>
  <si>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</si>
  <si>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</si>
  <si>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</si>
  <si>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</si>
  <si>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</si>
  <si>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</si>
  <si>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</si>
  <si>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</si>
  <si>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</si>
  <si>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</si>
  <si>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</si>
  <si>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</si>
  <si>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</si>
  <si>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</si>
  <si>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</si>
  <si>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</si>
  <si>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</si>
  <si>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</si>
  <si>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</si>
  <si>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</si>
  <si>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</si>
  <si>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</si>
  <si>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</si>
  <si>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</si>
  <si>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</si>
  <si>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</si>
  <si>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</si>
  <si>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</si>
  <si>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</si>
  <si>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</si>
  <si>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</si>
  <si>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</si>
  <si>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</si>
  <si>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</si>
  <si>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</si>
  <si>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</si>
  <si>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</si>
  <si>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</si>
  <si>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</si>
  <si>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</si>
  <si>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</si>
  <si>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</si>
  <si>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</si>
  <si>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</si>
  <si>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</si>
  <si>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</si>
  <si>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</si>
  <si>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</si>
  <si>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</si>
  <si>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</si>
  <si>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</si>
  <si>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</si>
  <si>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</si>
  <si>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</si>
  <si>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</si>
  <si>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</si>
  <si>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</si>
  <si>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</si>
  <si>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</si>
  <si>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</si>
  <si>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</si>
  <si>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</si>
  <si>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</si>
  <si>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</si>
  <si>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</si>
  <si>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</si>
  <si>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</si>
  <si>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</si>
  <si>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</si>
  <si>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</si>
  <si>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</si>
  <si>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</si>
  <si>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</si>
  <si>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</si>
  <si>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</si>
  <si>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</si>
  <si>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</si>
  <si>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</si>
  <si>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</si>
  <si>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</si>
  <si>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</si>
  <si>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</si>
  <si>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</si>
  <si>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</si>
  <si>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</si>
  <si>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</si>
  <si>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</si>
  <si>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</si>
  <si>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</si>
  <si>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</si>
  <si>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</si>
  <si>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</si>
  <si>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</si>
  <si>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</si>
  <si>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</si>
  <si>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</si>
  <si>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</si>
  <si>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</si>
  <si>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</si>
  <si>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</si>
  <si>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</si>
  <si>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</si>
  <si>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</si>
  <si>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</si>
  <si>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</si>
  <si>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</si>
  <si>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</si>
  <si>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</si>
  <si>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</si>
  <si>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</si>
  <si>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</si>
  <si>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</si>
  <si>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</si>
  <si>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</si>
  <si>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</si>
  <si>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</si>
  <si>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</si>
  <si>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</si>
  <si>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</si>
  <si>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</si>
  <si>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</si>
  <si>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</si>
  <si>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</si>
  <si>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</si>
  <si>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</si>
  <si>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</si>
  <si>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</si>
  <si>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</si>
  <si>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</si>
  <si>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</si>
  <si>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</si>
  <si>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</si>
  <si>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</si>
  <si>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</si>
  <si>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</si>
  <si>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</si>
  <si>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</si>
  <si>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</si>
  <si>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</si>
  <si>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</si>
  <si>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</si>
  <si>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</si>
  <si>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</si>
  <si>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</si>
  <si>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</si>
  <si>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</si>
  <si>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</si>
  <si>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</si>
  <si>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</si>
  <si>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</si>
  <si>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</si>
  <si>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</si>
  <si>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</si>
  <si>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</si>
  <si>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</si>
  <si>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</si>
  <si>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</si>
  <si>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</si>
  <si>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</si>
  <si>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</si>
  <si>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</si>
  <si>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</si>
  <si>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</si>
  <si>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</si>
  <si>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</si>
  <si>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</si>
  <si>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</si>
  <si>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</si>
  <si>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</si>
  <si>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</si>
  <si>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</si>
  <si>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</si>
  <si>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</si>
  <si>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</si>
  <si>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</si>
  <si>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</si>
  <si>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</si>
  <si>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</si>
  <si>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</si>
  <si>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</si>
  <si>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</si>
  <si>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</si>
  <si>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</si>
  <si>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</si>
  <si>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</si>
  <si>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</si>
  <si>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</si>
  <si>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</si>
  <si>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</si>
  <si>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</si>
  <si>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</si>
  <si>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</si>
  <si>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</si>
  <si>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</si>
  <si>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</si>
  <si>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</si>
  <si>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</si>
  <si>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</si>
  <si>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</si>
  <si>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</si>
  <si>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</si>
  <si>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</si>
  <si>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</si>
  <si>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</si>
  <si>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</si>
  <si>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</si>
  <si>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</si>
  <si>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</si>
  <si>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</si>
  <si>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</si>
  <si>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</si>
  <si>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</si>
  <si>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</si>
  <si>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</si>
  <si>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</si>
  <si>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</si>
  <si>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</si>
  <si>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</si>
  <si>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</si>
  <si>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</si>
  <si>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</si>
  <si>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</si>
  <si>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</si>
  <si>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</si>
  <si>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</si>
  <si>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</si>
  <si>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</si>
  <si>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</si>
  <si>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</si>
  <si>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</si>
  <si>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</si>
  <si>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</si>
  <si>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</si>
  <si>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</si>
  <si>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</si>
  <si>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</si>
  <si>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</si>
  <si>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</si>
  <si>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</si>
  <si>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</si>
  <si>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</si>
  <si>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</si>
  <si>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</si>
  <si>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</si>
  <si>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</si>
  <si>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</si>
  <si>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</si>
  <si>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</si>
  <si>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</si>
  <si>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</si>
  <si>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</si>
  <si>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</si>
  <si>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</si>
  <si>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</si>
  <si>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</si>
  <si>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</si>
  <si>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</si>
  <si>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</si>
  <si>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</si>
  <si>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</si>
  <si>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</si>
  <si>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</si>
  <si>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</si>
  <si>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</si>
  <si>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</si>
  <si>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</si>
  <si>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</si>
  <si>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</si>
  <si>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</si>
  <si>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</si>
  <si>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</si>
  <si>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</si>
  <si>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</si>
  <si>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</si>
  <si>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</si>
  <si>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</si>
  <si>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</si>
  <si>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</si>
  <si>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</si>
  <si>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</si>
  <si>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</si>
  <si>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</si>
  <si>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</si>
  <si>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</si>
  <si>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</si>
  <si>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</si>
  <si>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</si>
  <si>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</si>
  <si>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</si>
  <si>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</si>
  <si>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</si>
  <si>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</si>
  <si>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</si>
  <si>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</si>
  <si>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</si>
  <si>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</si>
  <si>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</si>
  <si>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</si>
  <si>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</si>
  <si>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</si>
  <si>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</si>
  <si>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</si>
  <si>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</si>
  <si>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</si>
  <si>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</si>
  <si>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</si>
  <si>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</si>
  <si>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</si>
  <si>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</si>
  <si>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</si>
  <si>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</si>
  <si>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</si>
  <si>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</si>
  <si>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</si>
  <si>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</si>
  <si>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</si>
  <si>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</si>
  <si>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</si>
  <si>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</si>
  <si>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</si>
  <si>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</si>
  <si>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</si>
  <si>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</si>
  <si>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</si>
  <si>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</si>
  <si>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</si>
  <si>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</si>
  <si>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</si>
  <si>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</si>
  <si>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</si>
  <si>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</si>
  <si>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</si>
  <si>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</si>
  <si>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</si>
  <si>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</si>
  <si>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</si>
  <si>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</si>
  <si>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</si>
  <si>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</si>
  <si>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</si>
  <si>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</si>
  <si>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</si>
  <si>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</si>
  <si>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</si>
  <si>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</si>
  <si>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</si>
  <si>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</si>
  <si>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</si>
  <si>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</si>
  <si>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</si>
  <si>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</si>
  <si>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</si>
  <si>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</si>
  <si>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</si>
  <si>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</si>
  <si>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</si>
  <si>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</si>
  <si>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</si>
  <si>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</si>
  <si>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</si>
  <si>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</si>
  <si>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</si>
  <si>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</si>
  <si>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</si>
  <si>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</si>
  <si>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</si>
  <si>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</si>
  <si>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</si>
  <si>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</si>
  <si>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</si>
  <si>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</si>
  <si>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</si>
  <si>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</si>
  <si>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</si>
  <si>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</si>
  <si>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</si>
  <si>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</si>
  <si>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</si>
  <si>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</si>
  <si>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</si>
  <si>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</si>
  <si>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</si>
  <si>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</si>
  <si>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</si>
  <si>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</si>
  <si>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</si>
  <si>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</si>
  <si>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</si>
  <si>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</si>
  <si>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</si>
  <si>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</si>
  <si>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</si>
  <si>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</si>
  <si>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</si>
  <si>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</si>
  <si>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</si>
  <si>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</si>
  <si>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</si>
  <si>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</si>
  <si>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</si>
  <si>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</si>
  <si>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</si>
  <si>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</si>
  <si>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</si>
  <si>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</si>
  <si>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</si>
  <si>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</si>
  <si>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</si>
  <si>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</si>
  <si>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</si>
  <si>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</si>
  <si>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</si>
  <si>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</si>
  <si>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</si>
  <si>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</si>
  <si>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</si>
  <si>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</si>
  <si>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</si>
  <si>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</si>
  <si>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</si>
  <si>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</si>
  <si>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</si>
  <si>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</si>
  <si>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</si>
  <si>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</si>
  <si>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</si>
  <si>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</si>
  <si>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</si>
  <si>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</si>
  <si>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</si>
  <si>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</si>
  <si>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</si>
  <si>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</si>
  <si>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</si>
  <si>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</si>
  <si>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</si>
  <si>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</si>
  <si>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</si>
  <si>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</si>
  <si>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</si>
  <si>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</si>
  <si>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</si>
  <si>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</si>
  <si>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</si>
  <si>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</si>
  <si>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</si>
  <si>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</si>
  <si>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</si>
  <si>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</si>
  <si>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</si>
  <si>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</si>
  <si>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</si>
  <si>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</si>
  <si>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</si>
  <si>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</si>
  <si>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</si>
  <si>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</si>
  <si>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</si>
  <si>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</si>
  <si>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</si>
  <si>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</si>
  <si>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</si>
  <si>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</si>
  <si>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</si>
  <si>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</si>
  <si>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</si>
  <si>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</si>
  <si>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</si>
  <si>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</si>
  <si>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</si>
  <si>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</si>
  <si>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</si>
  <si>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</si>
  <si>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</si>
  <si>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</si>
  <si>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</si>
  <si>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</si>
  <si>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</si>
  <si>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</si>
  <si>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</si>
  <si>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</si>
  <si>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</si>
  <si>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</si>
  <si>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</si>
  <si>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</si>
  <si>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</si>
  <si>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</si>
  <si>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</si>
  <si>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</si>
  <si>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</si>
  <si>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</si>
  <si>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</si>
  <si>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</si>
  <si>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</si>
  <si>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</si>
  <si>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</si>
  <si>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</si>
  <si>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</si>
  <si>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</si>
  <si>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</si>
  <si>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</si>
  <si>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</si>
  <si>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</si>
  <si>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</si>
  <si>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</si>
  <si>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</si>
  <si>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</si>
  <si>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</si>
  <si>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</si>
  <si>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</si>
  <si>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</si>
  <si>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</si>
  <si>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</si>
  <si>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</si>
  <si>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</si>
  <si>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</si>
  <si>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</si>
  <si>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</si>
  <si>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</si>
  <si>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</si>
  <si>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</si>
  <si>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</si>
  <si>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</si>
  <si>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</si>
  <si>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</si>
  <si>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</si>
  <si>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</si>
  <si>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</si>
  <si>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</si>
  <si>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</si>
  <si>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</si>
  <si>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</si>
  <si>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</si>
  <si>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</si>
  <si>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</si>
  <si>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</si>
  <si>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</si>
  <si>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</si>
  <si>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</si>
  <si>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</si>
  <si>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</si>
  <si>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</si>
  <si>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</si>
  <si>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</si>
  <si>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</si>
  <si>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</si>
  <si>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</si>
  <si>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</si>
  <si>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</si>
  <si>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</si>
  <si>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</si>
  <si>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</si>
  <si>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</si>
  <si>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</si>
  <si>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</si>
  <si>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</si>
  <si>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</si>
  <si>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</si>
  <si>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</si>
  <si>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</si>
  <si>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</si>
  <si>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</si>
  <si>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</si>
  <si>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</si>
  <si>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</si>
  <si>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</si>
  <si>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</si>
  <si>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</si>
  <si>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</si>
  <si>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</si>
  <si>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</si>
  <si>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</si>
  <si>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</si>
  <si>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</si>
  <si>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</si>
  <si>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</si>
  <si>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</si>
  <si>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</si>
  <si>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</si>
  <si>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</si>
  <si>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</si>
  <si>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</si>
  <si>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</si>
  <si>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</si>
  <si>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</si>
  <si>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</si>
  <si>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</si>
  <si>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</si>
  <si>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</si>
  <si>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</si>
  <si>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</si>
  <si>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</si>
  <si>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</si>
  <si>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</si>
  <si>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</si>
  <si>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</si>
  <si>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</si>
  <si>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</si>
  <si>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</si>
  <si>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</si>
  <si>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</si>
  <si>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</si>
  <si>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</si>
  <si>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</si>
  <si>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</si>
  <si>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</si>
  <si>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</si>
  <si>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</si>
  <si>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</si>
  <si>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</si>
  <si>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</si>
  <si>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</si>
  <si>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</si>
  <si>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</si>
  <si>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</si>
  <si>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</si>
  <si>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</si>
  <si>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</si>
  <si>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</si>
  <si>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</si>
  <si>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</si>
  <si>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</si>
  <si>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</si>
  <si>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</si>
  <si>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</si>
  <si>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</si>
  <si>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</si>
  <si>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</si>
  <si>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</si>
  <si>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</si>
  <si>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</si>
  <si>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</si>
  <si>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</si>
  <si>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</si>
  <si>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</si>
  <si>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</si>
  <si>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</si>
  <si>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</si>
  <si>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</si>
  <si>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</si>
  <si>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</si>
  <si>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</si>
  <si>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</si>
  <si>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</si>
  <si>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</si>
  <si>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</si>
  <si>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</si>
  <si>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</si>
  <si>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</si>
  <si>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</si>
  <si>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</si>
  <si>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</si>
  <si>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</si>
  <si>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</si>
  <si>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</si>
  <si>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</si>
  <si>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</si>
  <si>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</si>
  <si>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</si>
  <si>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</si>
  <si>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</si>
  <si>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</si>
  <si>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</si>
  <si>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</si>
  <si>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</si>
  <si>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</si>
  <si>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</si>
  <si>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</si>
  <si>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</si>
  <si>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</si>
  <si>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</si>
  <si>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</si>
  <si>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</si>
  <si>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</si>
  <si>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</si>
  <si>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</si>
  <si>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</si>
  <si>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</si>
  <si>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</si>
  <si>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</si>
  <si>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</si>
  <si>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</si>
  <si>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</si>
  <si>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</si>
  <si>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</si>
  <si>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</si>
  <si>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</si>
  <si>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</si>
  <si>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</si>
  <si>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</si>
  <si>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</si>
  <si>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</si>
  <si>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</si>
  <si>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</si>
  <si>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</si>
  <si>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</si>
  <si>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</si>
  <si>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</si>
  <si>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</si>
  <si>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</si>
  <si>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</si>
  <si>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</si>
  <si>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</si>
  <si>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</si>
  <si>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</si>
  <si>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</si>
  <si>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</si>
  <si>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</si>
  <si>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</si>
  <si>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</si>
  <si>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</si>
  <si>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</si>
  <si>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</si>
  <si>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</si>
  <si>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</si>
  <si>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</si>
  <si>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</si>
  <si>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</si>
  <si>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</si>
  <si>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</si>
  <si>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</si>
  <si>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</si>
  <si>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</si>
  <si>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</si>
  <si>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</si>
  <si>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</si>
  <si>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</si>
  <si>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</si>
  <si>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</si>
  <si>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</si>
  <si>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</si>
  <si>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</si>
  <si>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</si>
  <si>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</si>
  <si>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</si>
  <si>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</si>
  <si>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</si>
  <si>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</si>
  <si>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</si>
  <si>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</si>
  <si>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</si>
  <si>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</si>
  <si>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</si>
  <si>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</si>
  <si>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</si>
  <si>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</si>
  <si>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</si>
  <si>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</si>
  <si>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</si>
  <si>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</si>
  <si>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</si>
  <si>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</si>
  <si>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</si>
  <si>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</si>
  <si>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</si>
  <si>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</si>
  <si>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</si>
  <si>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</si>
  <si>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</si>
  <si>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</si>
  <si>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</si>
  <si>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</si>
  <si>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</si>
  <si>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</si>
  <si>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</si>
  <si>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</si>
  <si>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</si>
  <si>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</si>
  <si>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</si>
  <si>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</si>
  <si>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</si>
  <si>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</si>
  <si>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</si>
  <si>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</si>
  <si>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</si>
  <si>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</si>
  <si>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</si>
  <si>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</si>
  <si>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</si>
  <si>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</si>
  <si>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</si>
  <si>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</si>
  <si>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</si>
  <si>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</si>
  <si>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</si>
  <si>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</si>
  <si>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</si>
  <si>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</si>
  <si>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</si>
  <si>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</si>
  <si>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</si>
  <si>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</si>
  <si>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</si>
  <si>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</si>
  <si>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</si>
  <si>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</si>
  <si>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</si>
  <si>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</si>
  <si>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</si>
  <si>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</si>
  <si>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</si>
  <si>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</si>
  <si>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</si>
  <si>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</si>
  <si>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</si>
  <si>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</si>
  <si>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</si>
  <si>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</si>
  <si>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</si>
  <si>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</si>
  <si>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</si>
  <si>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</si>
  <si>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</si>
  <si>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</si>
  <si>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</si>
  <si>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</si>
  <si>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</si>
  <si>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</si>
  <si>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</si>
  <si>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</si>
  <si>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</si>
  <si>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</si>
  <si>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</si>
  <si>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</si>
  <si>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</si>
  <si>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</si>
  <si>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</si>
  <si>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</si>
  <si>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</si>
  <si>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</si>
  <si>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</si>
  <si>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</si>
  <si>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</si>
  <si>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</si>
  <si>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</si>
  <si>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</si>
  <si>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</si>
  <si>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</si>
  <si>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</si>
  <si>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</si>
  <si>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</si>
  <si>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</si>
  <si>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</si>
  <si>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</si>
  <si>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</si>
  <si>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</si>
  <si>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</si>
  <si>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</si>
  <si>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</si>
  <si>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</si>
  <si>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</si>
  <si>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</si>
  <si>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</si>
  <si>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</si>
  <si>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</si>
  <si>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</si>
  <si>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</si>
  <si>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</si>
  <si>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</si>
  <si>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</si>
  <si>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</si>
  <si>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</si>
  <si>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</si>
  <si>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</si>
  <si>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</si>
  <si>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</si>
  <si>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</si>
  <si>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</si>
  <si>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</si>
  <si>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</si>
  <si>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</si>
  <si>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</si>
  <si>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</si>
  <si>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</si>
  <si>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</si>
  <si>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</si>
  <si>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</si>
  <si>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</si>
  <si>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</si>
  <si>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</si>
  <si>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</si>
  <si>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</si>
  <si>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</si>
  <si>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</si>
  <si>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</si>
  <si>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</si>
  <si>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</si>
  <si>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</si>
  <si>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</si>
  <si>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</si>
  <si>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</si>
  <si>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</si>
  <si>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</si>
  <si>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</si>
  <si>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</si>
  <si>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</si>
  <si>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</si>
  <si>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</si>
  <si>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</si>
  <si>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</si>
  <si>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</si>
  <si>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</si>
  <si>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</si>
  <si>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</si>
  <si>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</si>
  <si>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</si>
  <si>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</si>
  <si>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</si>
  <si>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</si>
  <si>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</si>
  <si>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</si>
  <si>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</si>
  <si>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</si>
  <si>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</si>
  <si>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</si>
  <si>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</si>
  <si>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</si>
  <si>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</si>
  <si>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</si>
  <si>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</si>
  <si>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</si>
  <si>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</si>
  <si>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</si>
  <si>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</si>
  <si>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</si>
  <si>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</si>
  <si>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</si>
  <si>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</si>
  <si>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</si>
  <si>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</si>
  <si>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</si>
  <si>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</si>
  <si>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</si>
  <si>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</si>
  <si>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</si>
  <si>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</si>
  <si>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</si>
  <si>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</si>
  <si>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</si>
  <si>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</si>
  <si>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</si>
  <si>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</si>
  <si>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</si>
  <si>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</si>
  <si>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</si>
  <si>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</si>
  <si>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</si>
  <si>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</si>
  <si>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</si>
  <si>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</si>
  <si>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</si>
  <si>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</si>
  <si>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</si>
  <si>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</si>
  <si>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</si>
  <si>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</si>
  <si>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</si>
  <si>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</si>
  <si>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</si>
  <si>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</si>
  <si>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</si>
  <si>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</si>
  <si>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</si>
  <si>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</si>
  <si>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</si>
  <si>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</si>
  <si>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</si>
  <si>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</si>
  <si>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</si>
  <si>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</si>
  <si>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</si>
  <si>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</si>
  <si>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</si>
  <si>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</si>
  <si>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</si>
  <si>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</si>
  <si>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</si>
  <si>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</si>
  <si>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</si>
  <si>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</si>
  <si>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</si>
  <si>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</si>
  <si>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</si>
  <si>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</si>
  <si>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</si>
  <si>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</si>
  <si>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</si>
  <si>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</si>
  <si>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</si>
  <si>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</si>
  <si>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</si>
  <si>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</si>
  <si>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</si>
  <si>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</si>
  <si>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</si>
  <si>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</si>
  <si>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</si>
  <si>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</si>
  <si>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</si>
  <si>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</si>
  <si>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</si>
  <si>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</si>
  <si>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</si>
  <si>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</si>
  <si>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</si>
  <si>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</si>
  <si>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</si>
  <si>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</si>
  <si>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</si>
  <si>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</si>
  <si>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</si>
  <si>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</si>
  <si>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</si>
  <si>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</si>
  <si>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</si>
  <si>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</si>
  <si>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</si>
  <si>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</si>
  <si>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</si>
  <si>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</si>
  <si>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</si>
  <si>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</si>
  <si>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</si>
  <si>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</si>
  <si>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</si>
  <si>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</si>
  <si>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</si>
  <si>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</si>
  <si>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</si>
  <si>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</si>
  <si>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</si>
  <si>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</si>
  <si>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</si>
  <si>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</si>
  <si>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</si>
  <si>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</si>
  <si>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</si>
  <si>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</si>
  <si>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</si>
  <si>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</si>
  <si>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</si>
  <si>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</si>
  <si>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</si>
  <si>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</si>
  <si>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</si>
  <si>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</si>
  <si>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</si>
  <si>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</si>
  <si>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</si>
  <si>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</si>
  <si>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</si>
  <si>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</si>
  <si>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</si>
  <si>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</si>
  <si>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</si>
  <si>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</si>
  <si>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</si>
  <si>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</si>
  <si>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</si>
  <si>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</si>
  <si>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</si>
  <si>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</si>
  <si>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</si>
  <si>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</si>
  <si>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</si>
  <si>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</si>
  <si>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</si>
  <si>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</si>
  <si>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</si>
  <si>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</si>
  <si>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</si>
  <si>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</si>
  <si>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</si>
  <si>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</si>
  <si>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</si>
  <si>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</si>
  <si>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</si>
  <si>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</si>
  <si>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</si>
  <si>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</si>
  <si>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</si>
  <si>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</si>
  <si>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</si>
  <si>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</si>
  <si>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</si>
  <si>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</si>
  <si>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</si>
  <si>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</si>
  <si>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</si>
  <si>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</si>
  <si>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</si>
  <si>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</si>
  <si>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</si>
  <si>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</si>
  <si>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</si>
  <si>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</si>
  <si>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</si>
  <si>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</si>
  <si>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</si>
  <si>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</si>
  <si>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</si>
  <si>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</si>
  <si>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</si>
  <si>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</si>
  <si>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</si>
  <si>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</si>
  <si>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</si>
  <si>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</si>
  <si>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</si>
  <si>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</si>
  <si>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</si>
  <si>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</si>
  <si>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</si>
  <si>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</si>
  <si>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</si>
  <si>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</si>
  <si>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</si>
  <si>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</si>
  <si>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</si>
  <si>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</si>
  <si>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</si>
  <si>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</si>
  <si>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</si>
  <si>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</si>
  <si>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</si>
  <si>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</si>
  <si>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</si>
  <si>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</si>
  <si>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</si>
  <si>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</si>
  <si>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</si>
  <si>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</si>
  <si>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</si>
  <si>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</si>
  <si>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</si>
  <si>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</si>
  <si>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</si>
  <si>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</si>
  <si>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</si>
  <si>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</si>
  <si>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</si>
  <si>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</si>
  <si>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</si>
  <si>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</si>
  <si>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</si>
  <si>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</si>
  <si>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</si>
  <si>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</si>
  <si>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</si>
  <si>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</si>
  <si>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</si>
  <si>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</si>
  <si>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</si>
  <si>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</si>
  <si>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</si>
  <si>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</si>
  <si>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</si>
  <si>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</si>
  <si>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</si>
  <si>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</si>
  <si>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</si>
  <si>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</si>
  <si>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</si>
  <si>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</si>
  <si>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</si>
  <si>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</si>
  <si>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</si>
  <si>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</si>
  <si>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</si>
  <si>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</si>
  <si>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</si>
  <si>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</si>
  <si>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</si>
  <si>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</si>
  <si>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</si>
  <si>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</si>
  <si>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</si>
  <si>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</si>
  <si>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</si>
  <si>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</si>
  <si>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</si>
  <si>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</si>
  <si>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</si>
  <si>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</si>
  <si>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</si>
  <si>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</si>
  <si>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</si>
  <si>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</si>
  <si>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</si>
  <si>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</si>
  <si>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</si>
  <si>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</si>
  <si>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</si>
  <si>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</si>
  <si>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</si>
  <si>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</si>
  <si>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</si>
  <si>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</si>
  <si>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</si>
  <si>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</si>
  <si>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</si>
  <si>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</si>
  <si>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</si>
  <si>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</si>
  <si>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</si>
  <si>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</si>
  <si>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</si>
  <si>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</si>
  <si>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</si>
  <si>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</si>
  <si>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</si>
  <si>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</si>
  <si>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</si>
  <si>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</si>
  <si>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</si>
  <si>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</si>
  <si>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</si>
  <si>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</si>
  <si>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</si>
  <si>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</si>
  <si>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</si>
  <si>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</si>
  <si>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</si>
  <si>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</si>
  <si>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</si>
  <si>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</si>
  <si>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</si>
  <si>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</si>
  <si>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</si>
  <si>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</si>
  <si>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</si>
  <si>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</si>
  <si>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</si>
  <si>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</si>
  <si>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</si>
  <si>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</si>
  <si>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</si>
  <si>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</si>
  <si>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</si>
  <si>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</si>
  <si>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</si>
  <si>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</si>
  <si>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</si>
  <si>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</si>
  <si>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</si>
  <si>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</si>
  <si>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</si>
  <si>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</si>
  <si>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</si>
  <si>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</si>
  <si>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</si>
  <si>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</si>
  <si>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</si>
  <si>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</si>
  <si>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</si>
  <si>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</si>
  <si>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</si>
  <si>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</si>
  <si>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</si>
  <si>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</si>
  <si>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</si>
  <si>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</si>
  <si>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</si>
  <si>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</si>
  <si>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</si>
  <si>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</si>
  <si>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</si>
  <si>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</si>
  <si>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</si>
  <si>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</si>
  <si>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</si>
  <si>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</si>
  <si>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</si>
  <si>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</si>
  <si>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</si>
  <si>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</si>
  <si>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</si>
  <si>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</si>
  <si>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</si>
  <si>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</si>
  <si>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</si>
  <si>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</si>
  <si>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</si>
  <si>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</si>
  <si>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</si>
  <si>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</si>
  <si>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</si>
  <si>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</si>
  <si>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</si>
  <si>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</si>
  <si>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</si>
  <si>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</si>
  <si>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</si>
  <si>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</si>
  <si>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</si>
  <si>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</si>
  <si>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</si>
  <si>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</si>
  <si>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</si>
  <si>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</si>
  <si>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</si>
  <si>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</si>
  <si>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</si>
  <si>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</si>
  <si>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</si>
  <si>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</si>
  <si>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</si>
  <si>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</si>
  <si>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</si>
  <si>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</si>
  <si>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</si>
  <si>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</si>
  <si>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</si>
  <si>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</si>
  <si>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</si>
  <si>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</si>
  <si>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</si>
  <si>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</si>
  <si>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</si>
  <si>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</si>
  <si>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</si>
  <si>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</si>
  <si>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</si>
  <si>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</si>
  <si>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</si>
  <si>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</si>
  <si>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</si>
  <si>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</si>
  <si>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</si>
  <si>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</si>
  <si>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</si>
  <si>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</si>
  <si>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</si>
  <si>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</si>
  <si>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</si>
  <si>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</si>
  <si>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</si>
  <si>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</si>
  <si>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</si>
  <si>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</si>
  <si>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</si>
  <si>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</si>
  <si>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</si>
  <si>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</si>
  <si>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</si>
  <si>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</si>
  <si>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</si>
  <si>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</si>
  <si>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</si>
  <si>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</si>
  <si>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</si>
  <si>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</si>
  <si>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</si>
  <si>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</si>
  <si>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</si>
  <si>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</si>
  <si>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</si>
  <si>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</si>
  <si>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</si>
  <si>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</si>
  <si>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</si>
  <si>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</si>
  <si>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</si>
  <si>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</si>
  <si>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</si>
  <si>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</si>
  <si>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</si>
  <si>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</si>
  <si>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</si>
  <si>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</si>
  <si>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</si>
  <si>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</si>
  <si>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</si>
  <si>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</si>
  <si>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</si>
  <si>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</si>
  <si>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</si>
  <si>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</si>
  <si>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</si>
  <si>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</si>
  <si>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</si>
  <si>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</si>
  <si>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</si>
  <si>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</si>
  <si>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</si>
  <si>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</si>
  <si>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</si>
  <si>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</si>
  <si>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</si>
  <si>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</si>
  <si>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</si>
  <si>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</si>
  <si>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</si>
  <si>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</si>
  <si>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</si>
  <si>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</si>
  <si>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</si>
  <si>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</si>
  <si>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</si>
  <si>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</si>
  <si>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</si>
  <si>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</si>
  <si>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</si>
  <si>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</si>
  <si>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</si>
  <si>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</si>
  <si>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</si>
  <si>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</si>
  <si>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</si>
  <si>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</si>
  <si>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</si>
  <si>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</si>
  <si>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</si>
  <si>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</si>
  <si>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</si>
  <si>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</si>
  <si>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</si>
  <si>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</si>
  <si>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</si>
  <si>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</si>
  <si>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</si>
  <si>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</si>
  <si>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</si>
  <si>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</si>
  <si>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</si>
  <si>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</si>
  <si>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</si>
  <si>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</si>
  <si>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</si>
  <si>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</si>
  <si>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</si>
  <si>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</si>
  <si>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</si>
  <si>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</si>
  <si>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</si>
  <si>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</si>
  <si>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</si>
  <si>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</si>
  <si>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</si>
  <si>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</si>
  <si>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</si>
  <si>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</si>
  <si>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</si>
  <si>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</si>
  <si>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</si>
  <si>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</si>
  <si>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</si>
  <si>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</si>
  <si>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</si>
  <si>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</si>
  <si>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</si>
  <si>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</si>
  <si>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</si>
  <si>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</si>
  <si>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</si>
  <si>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</si>
  <si>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</si>
  <si>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</si>
  <si>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</si>
  <si>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</si>
  <si>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</si>
  <si>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</si>
  <si>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</si>
  <si>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</si>
  <si>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</si>
  <si>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</si>
  <si>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</si>
  <si>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</si>
  <si>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</si>
  <si>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</si>
  <si>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</si>
  <si>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</si>
  <si>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</si>
  <si>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</si>
  <si>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</si>
  <si>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</si>
  <si>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</si>
  <si>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</si>
  <si>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</si>
  <si>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</si>
  <si>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</si>
  <si>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</si>
  <si>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</si>
  <si>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</si>
  <si>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</si>
  <si>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</si>
  <si>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</si>
  <si>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</si>
  <si>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</si>
  <si>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</si>
  <si>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</si>
  <si>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</si>
  <si>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</si>
  <si>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</si>
  <si>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</si>
  <si>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</si>
  <si>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</si>
  <si>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</si>
  <si>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</si>
  <si>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</si>
  <si>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</si>
  <si>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</si>
  <si>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</si>
  <si>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</si>
  <si>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</si>
  <si>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</si>
  <si>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</si>
  <si>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</si>
  <si>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</si>
  <si>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</si>
  <si>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</si>
  <si>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</si>
  <si>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</si>
  <si>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</si>
  <si>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</si>
  <si>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</si>
  <si>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</si>
  <si>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</si>
  <si>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</si>
  <si>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</si>
  <si>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</si>
  <si>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</si>
  <si>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</si>
  <si>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</si>
  <si>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</si>
  <si>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</si>
  <si>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</si>
  <si>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</si>
  <si>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</si>
  <si>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</si>
  <si>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</si>
  <si>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</si>
  <si>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</si>
  <si>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</si>
  <si>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</si>
  <si>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</si>
  <si>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</si>
  <si>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</si>
  <si>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</si>
  <si>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</si>
  <si>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</si>
  <si>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</si>
  <si>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</si>
  <si>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</si>
  <si>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</si>
  <si>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</si>
  <si>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</si>
  <si>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</si>
  <si>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</si>
  <si>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</si>
  <si>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</si>
  <si>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</si>
  <si>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</si>
  <si>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</si>
  <si>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</si>
  <si>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</si>
  <si>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</si>
  <si>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</si>
  <si>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</si>
  <si>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</si>
  <si>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</si>
  <si>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</si>
  <si>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</si>
  <si>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</si>
  <si>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</si>
  <si>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</si>
  <si>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</si>
  <si>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</si>
  <si>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</si>
  <si>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</si>
  <si>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</si>
  <si>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</si>
  <si>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</si>
  <si>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</si>
  <si>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</si>
  <si>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</si>
  <si>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</si>
  <si>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</si>
  <si>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</si>
  <si>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</si>
  <si>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</si>
  <si>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</si>
  <si>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</si>
  <si>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</si>
  <si>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</si>
  <si>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</si>
  <si>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</si>
  <si>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</si>
  <si>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</si>
  <si>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</si>
  <si>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</si>
  <si>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</si>
  <si>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</si>
  <si>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</si>
  <si>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</si>
  <si>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</si>
  <si>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</si>
  <si>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</si>
  <si>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</si>
  <si>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</si>
  <si>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</si>
  <si>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</si>
  <si>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</si>
  <si>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</si>
  <si>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</si>
  <si>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</si>
  <si>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</si>
  <si>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</si>
  <si>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</si>
  <si>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</si>
  <si>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</si>
  <si>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</si>
  <si>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</si>
  <si>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</si>
  <si>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</si>
  <si>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</si>
  <si>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</si>
  <si>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</si>
  <si>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</si>
  <si>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</si>
  <si>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</si>
  <si>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</si>
  <si>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</si>
  <si>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</si>
  <si>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</si>
  <si>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</si>
  <si>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</si>
  <si>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</si>
  <si>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</si>
  <si>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</si>
  <si>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</si>
  <si>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</si>
  <si>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</si>
  <si>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</si>
  <si>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</si>
  <si>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</si>
  <si>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</si>
  <si>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</si>
  <si>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</si>
  <si>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</si>
  <si>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</si>
  <si>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</si>
  <si>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</si>
  <si>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</si>
  <si>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</si>
  <si>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</si>
  <si>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</si>
  <si>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</si>
  <si>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</si>
  <si>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</si>
  <si>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</si>
  <si>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</si>
  <si>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</si>
  <si>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</si>
  <si>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</si>
  <si>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</si>
  <si>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</si>
  <si>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</si>
  <si>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</si>
  <si>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</si>
  <si>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</si>
  <si>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</si>
  <si>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</si>
  <si>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</si>
  <si>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</si>
  <si>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</si>
  <si>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</si>
  <si>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</si>
  <si>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</si>
  <si>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</si>
  <si>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</si>
  <si>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</si>
  <si>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</si>
  <si>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</si>
  <si>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</si>
  <si>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</si>
  <si>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</si>
  <si>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</si>
  <si>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</si>
  <si>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</si>
  <si>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</si>
  <si>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</si>
  <si>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</si>
  <si>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</si>
  <si>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</si>
  <si>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</si>
  <si>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</si>
  <si>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</si>
  <si>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</si>
  <si>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</si>
  <si>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</si>
  <si>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</si>
  <si>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</si>
  <si>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</si>
  <si>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</si>
  <si>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</si>
  <si>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</si>
  <si>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</si>
  <si>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</si>
  <si>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</si>
  <si>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</si>
  <si>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</si>
  <si>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</si>
  <si>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</si>
  <si>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</si>
  <si>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</si>
  <si>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</si>
  <si>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</si>
  <si>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</si>
  <si>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</si>
  <si>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</si>
  <si>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</si>
  <si>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</si>
  <si>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</si>
  <si>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</si>
  <si>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</si>
  <si>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</si>
  <si>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</si>
  <si>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</si>
  <si>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</si>
  <si>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</si>
  <si>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</si>
  <si>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</si>
  <si>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</si>
  <si>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</si>
  <si>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</si>
  <si>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</si>
  <si>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</si>
  <si>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</si>
  <si>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</si>
  <si>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</si>
  <si>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</si>
  <si>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</si>
  <si>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</si>
  <si>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</si>
  <si>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</si>
  <si>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</si>
  <si>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</si>
  <si>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</si>
  <si>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</si>
  <si>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</si>
  <si>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</si>
  <si>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</si>
  <si>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</si>
  <si>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</si>
  <si>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</si>
  <si>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</si>
  <si>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</si>
  <si>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</si>
  <si>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</si>
  <si>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</si>
  <si>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</si>
  <si>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</si>
  <si>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</si>
  <si>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</si>
  <si>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</si>
  <si>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</si>
  <si>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</si>
  <si>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</si>
  <si>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</si>
  <si>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</si>
  <si>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</si>
  <si>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</si>
  <si>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</si>
  <si>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</si>
  <si>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</si>
  <si>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</si>
  <si>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</si>
  <si>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</si>
  <si>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</si>
  <si>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</si>
  <si>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</si>
  <si>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</si>
  <si>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</si>
  <si>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</si>
  <si>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</si>
  <si>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</si>
  <si>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</si>
  <si>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</si>
  <si>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</si>
  <si>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</si>
  <si>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</si>
  <si>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</si>
  <si>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</si>
  <si>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</si>
  <si>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</si>
  <si>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</si>
  <si>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</si>
  <si>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</si>
  <si>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</si>
  <si>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</si>
  <si>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</si>
  <si>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</si>
  <si>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</si>
  <si>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</si>
  <si>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</si>
  <si>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</si>
  <si>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</si>
  <si>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</si>
  <si>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</si>
  <si>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</si>
  <si>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</si>
  <si>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</si>
  <si>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</si>
  <si>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</si>
  <si>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</si>
  <si>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</si>
  <si>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</si>
  <si>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</si>
  <si>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</si>
  <si>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</si>
  <si>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</si>
  <si>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</si>
  <si>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</si>
  <si>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</si>
  <si>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</si>
  <si>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</si>
  <si>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</si>
  <si>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</si>
  <si>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</si>
  <si>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</si>
  <si>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</si>
  <si>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</si>
  <si>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</si>
  <si>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</si>
  <si>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</si>
  <si>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</si>
  <si>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</si>
  <si>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</si>
  <si>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</si>
  <si>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</si>
  <si>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</si>
  <si>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</si>
  <si>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</si>
  <si>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</si>
  <si>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</si>
  <si>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</si>
  <si>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</si>
  <si>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</si>
  <si>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</si>
  <si>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</si>
  <si>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</si>
  <si>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</si>
  <si>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</si>
  <si>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</si>
  <si>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</si>
  <si>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</si>
  <si>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</si>
  <si>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</si>
  <si>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</si>
  <si>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</si>
  <si>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</si>
  <si>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</si>
  <si>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</si>
  <si>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</si>
  <si>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</si>
  <si>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</si>
  <si>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</si>
  <si>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</si>
  <si>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</si>
  <si>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</si>
  <si>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</si>
  <si>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</si>
  <si>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</si>
  <si>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</si>
  <si>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</si>
  <si>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</si>
  <si>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</si>
  <si>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</si>
  <si>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</si>
  <si>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</si>
  <si>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</si>
  <si>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</si>
  <si>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</si>
  <si>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</si>
  <si>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</si>
  <si>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</si>
  <si>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</si>
  <si>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</si>
  <si>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</si>
  <si>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</si>
  <si>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</si>
  <si>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</si>
  <si>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</si>
  <si>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</si>
  <si>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</si>
  <si>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</si>
  <si>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</si>
  <si>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</si>
  <si>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</si>
  <si>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</si>
  <si>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</si>
  <si>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</si>
  <si>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</si>
  <si>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</si>
  <si>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</si>
  <si>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</si>
  <si>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</si>
  <si>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</si>
  <si>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</si>
  <si>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</si>
  <si>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</si>
  <si>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</si>
  <si>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</si>
  <si>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</si>
  <si>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</si>
  <si>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</si>
  <si>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</si>
  <si>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</si>
  <si>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</si>
  <si>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</si>
  <si>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</si>
  <si>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</si>
  <si>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</si>
  <si>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</si>
  <si>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</si>
  <si>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</si>
  <si>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</si>
  <si>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</si>
  <si>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</si>
  <si>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</si>
  <si>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</si>
  <si>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</si>
  <si>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</si>
  <si>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</si>
  <si>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</si>
  <si>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</si>
  <si>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</si>
  <si>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</si>
  <si>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</si>
  <si>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</si>
  <si>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</si>
  <si>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</si>
  <si>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</si>
  <si>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</si>
  <si>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</si>
  <si>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</si>
  <si>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</si>
  <si>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</si>
  <si>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</si>
  <si>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</si>
  <si>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</si>
  <si>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</si>
  <si>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</si>
  <si>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</si>
  <si>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</si>
  <si>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</si>
  <si>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</si>
  <si>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</si>
  <si>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</si>
  <si>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</si>
  <si>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</si>
  <si>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</si>
  <si>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</si>
  <si>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</si>
  <si>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</si>
  <si>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</si>
  <si>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</si>
  <si>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</si>
  <si>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</si>
  <si>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</si>
  <si>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</si>
  <si>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</si>
  <si>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</si>
  <si>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</si>
  <si>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</si>
  <si>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</si>
  <si>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</si>
  <si>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</si>
  <si>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</si>
  <si>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</si>
  <si>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</si>
  <si>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</si>
  <si>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</si>
  <si>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</si>
  <si>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</si>
  <si>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</si>
  <si>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</si>
  <si>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</si>
  <si>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</si>
  <si>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</si>
  <si>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</si>
  <si>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</si>
  <si>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</si>
  <si>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</si>
  <si>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</si>
  <si>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</si>
  <si>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</si>
  <si>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</si>
  <si>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</si>
  <si>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</si>
  <si>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</si>
  <si>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</si>
  <si>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</si>
  <si>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</si>
  <si>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</si>
  <si>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</si>
  <si>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</si>
  <si>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</si>
  <si>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</si>
  <si>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</si>
  <si>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</si>
  <si>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</si>
  <si>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</si>
  <si>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</si>
  <si>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</si>
  <si>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</si>
  <si>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</si>
  <si>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</si>
  <si>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</si>
  <si>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</si>
  <si>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</si>
  <si>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</si>
  <si>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</si>
  <si>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</si>
  <si>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</si>
  <si>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</si>
  <si>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</si>
  <si>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</si>
  <si>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</si>
  <si>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</si>
  <si>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</si>
  <si>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</si>
  <si>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</si>
  <si>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</si>
  <si>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</si>
  <si>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</si>
  <si>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</si>
  <si>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</si>
  <si>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</si>
  <si>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</si>
  <si>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</si>
  <si>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</si>
  <si>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</si>
  <si>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</si>
  <si>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</si>
  <si>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</si>
  <si>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</si>
  <si>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</si>
  <si>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</si>
  <si>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</si>
  <si>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</si>
  <si>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</si>
  <si>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</si>
  <si>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</si>
  <si>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</si>
  <si>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</si>
  <si>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</si>
  <si>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</si>
  <si>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</si>
  <si>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</si>
  <si>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</si>
  <si>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</si>
  <si>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</si>
  <si>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</si>
  <si>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</si>
  <si>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</si>
  <si>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</si>
  <si>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</si>
  <si>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</si>
  <si>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</si>
  <si>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</si>
  <si>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</si>
  <si>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</si>
  <si>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</si>
  <si>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</si>
  <si>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</si>
  <si>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</si>
  <si>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</si>
  <si>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</si>
  <si>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</si>
  <si>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</si>
  <si>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</si>
  <si>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</si>
  <si>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</si>
  <si>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</si>
  <si>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</si>
  <si>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</si>
  <si>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</si>
  <si>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</si>
  <si>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</si>
  <si>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</si>
  <si>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</si>
  <si>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</si>
  <si>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</si>
  <si>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</si>
  <si>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</si>
  <si>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</si>
  <si>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</si>
  <si>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</si>
  <si>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</si>
  <si>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</si>
  <si>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</si>
  <si>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</si>
  <si>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</si>
  <si>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</si>
  <si>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</si>
  <si>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</si>
  <si>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</si>
  <si>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</si>
  <si>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</si>
  <si>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</si>
  <si>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</si>
  <si>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</si>
  <si>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</si>
  <si>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</si>
  <si>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</si>
  <si>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</si>
  <si>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</si>
  <si>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</si>
  <si>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</si>
  <si>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</si>
  <si>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</si>
  <si>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</si>
  <si>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</si>
  <si>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</si>
  <si>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</si>
  <si>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</si>
  <si>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</si>
  <si>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</si>
  <si>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</si>
  <si>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</si>
  <si>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</si>
  <si>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</si>
  <si>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</si>
  <si>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</si>
  <si>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</si>
  <si>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</si>
  <si>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</si>
  <si>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</si>
  <si>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</si>
  <si>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</si>
  <si>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</si>
  <si>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</si>
  <si>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</si>
  <si>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</si>
  <si>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</si>
  <si>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</si>
  <si>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</si>
  <si>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</si>
  <si>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</si>
  <si>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</si>
  <si>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</si>
  <si>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</si>
  <si>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</si>
  <si>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</si>
  <si>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</si>
  <si>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</si>
  <si>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</si>
  <si>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</si>
  <si>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</si>
  <si>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</si>
  <si>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</si>
  <si>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</si>
  <si>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</si>
  <si>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</si>
  <si>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</si>
  <si>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</si>
  <si>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</si>
  <si>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</si>
  <si>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</si>
  <si>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</si>
  <si>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</si>
  <si>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</si>
  <si>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</si>
  <si>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</si>
  <si>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</si>
  <si>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</si>
  <si>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</si>
  <si>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</si>
  <si>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</si>
  <si>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</si>
  <si>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</si>
  <si>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</si>
  <si>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</si>
  <si>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</si>
  <si>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</si>
  <si>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</si>
  <si>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</si>
  <si>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</si>
  <si>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</si>
  <si>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</si>
  <si>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</si>
  <si>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</si>
  <si>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</si>
  <si>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</si>
  <si>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</si>
  <si>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</si>
  <si>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</si>
  <si>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</si>
  <si>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</si>
  <si>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</si>
  <si>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</si>
  <si>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</si>
  <si>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</si>
  <si>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</si>
  <si>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</si>
  <si>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</si>
  <si>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</si>
  <si>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</si>
  <si>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</si>
  <si>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</si>
  <si>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</si>
  <si>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</si>
  <si>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</si>
  <si>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</si>
  <si>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</si>
  <si>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</si>
  <si>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</si>
  <si>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</si>
  <si>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</si>
  <si>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</si>
  <si>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</si>
  <si>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</si>
  <si>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</si>
  <si>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</si>
  <si>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</si>
  <si>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</si>
  <si>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</si>
  <si>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</si>
  <si>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</si>
  <si>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</si>
  <si>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</si>
  <si>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</si>
  <si>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</si>
  <si>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</si>
  <si>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</si>
  <si>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</si>
  <si>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</si>
  <si>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</si>
  <si>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</si>
  <si>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</si>
  <si>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</si>
  <si>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</si>
  <si>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</si>
  <si>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</si>
  <si>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</si>
  <si>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</si>
  <si>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</si>
  <si>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</si>
  <si>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</si>
  <si>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</si>
  <si>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</si>
  <si>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</si>
  <si>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</si>
  <si>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</si>
  <si>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</si>
  <si>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</si>
  <si>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</si>
  <si>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</si>
  <si>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</si>
  <si>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</si>
  <si>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</si>
  <si>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</si>
  <si>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</si>
  <si>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</si>
  <si>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</si>
  <si>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</si>
  <si>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</si>
  <si>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</si>
  <si>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</si>
  <si>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</si>
  <si>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</si>
  <si>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</si>
  <si>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</si>
  <si>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</si>
  <si>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</si>
  <si>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</si>
  <si>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</si>
  <si>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</si>
  <si>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</si>
  <si>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</si>
  <si>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</si>
  <si>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</si>
  <si>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</si>
  <si>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</si>
  <si>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</si>
  <si>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</si>
  <si>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</si>
  <si>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</si>
  <si>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</si>
  <si>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</si>
  <si>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</si>
  <si>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</si>
  <si>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</si>
  <si>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</si>
  <si>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</si>
  <si>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</si>
  <si>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</si>
  <si>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</si>
  <si>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</si>
  <si>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</si>
  <si>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</si>
  <si>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</si>
  <si>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</si>
  <si>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</si>
  <si>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</si>
  <si>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</si>
  <si>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</si>
  <si>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</si>
  <si>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</si>
  <si>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</si>
  <si>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</si>
  <si>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</si>
  <si>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</si>
  <si>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</si>
  <si>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</si>
  <si>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</si>
  <si>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</si>
  <si>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</si>
  <si>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</si>
  <si>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</si>
  <si>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</si>
  <si>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</si>
  <si>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</si>
  <si>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</si>
  <si>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</si>
  <si>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</si>
  <si>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</si>
  <si>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</si>
  <si>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</si>
  <si>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</si>
  <si>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</si>
  <si>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</si>
  <si>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</si>
  <si>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</si>
  <si>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</si>
  <si>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</si>
  <si>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</si>
  <si>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</si>
  <si>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</si>
  <si>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</si>
  <si>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</si>
  <si>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</si>
  <si>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</si>
  <si>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</si>
  <si>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</si>
  <si>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</si>
  <si>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</si>
  <si>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</si>
  <si>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</si>
  <si>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</si>
  <si>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</si>
  <si>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</si>
  <si>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</si>
  <si>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</si>
  <si>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</si>
  <si>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</si>
  <si>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</si>
  <si>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</si>
  <si>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</si>
  <si>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</si>
  <si>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</si>
  <si>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</si>
  <si>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</si>
  <si>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</si>
  <si>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</si>
  <si>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</si>
  <si>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</si>
  <si>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</si>
  <si>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</si>
  <si>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</si>
  <si>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</si>
  <si>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</si>
  <si>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</si>
  <si>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</si>
  <si>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</si>
  <si>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</si>
  <si>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</si>
  <si>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</si>
  <si>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</si>
  <si>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</si>
  <si>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</si>
  <si>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</si>
  <si>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</si>
  <si>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</si>
  <si>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</si>
  <si>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</si>
  <si>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</si>
  <si>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</si>
  <si>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</si>
  <si>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</si>
  <si>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</si>
  <si>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</si>
  <si>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</si>
  <si>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</si>
  <si>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</si>
  <si>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</si>
  <si>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</si>
  <si>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</si>
  <si>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</si>
  <si>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</si>
  <si>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</si>
  <si>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</si>
  <si>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</si>
  <si>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</si>
  <si>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</si>
  <si>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</si>
  <si>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</si>
  <si>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</si>
  <si>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</si>
  <si>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</si>
  <si>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</si>
  <si>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</si>
  <si>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</si>
  <si>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</si>
  <si>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</si>
  <si>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</si>
  <si>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</si>
  <si>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</si>
  <si>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</si>
  <si>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</si>
  <si>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</si>
  <si>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</si>
  <si>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</si>
  <si>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</si>
  <si>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</si>
  <si>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</si>
  <si>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</si>
  <si>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</si>
  <si>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</si>
  <si>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</si>
  <si>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</si>
  <si>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</si>
  <si>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</si>
  <si>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</si>
  <si>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</si>
  <si>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</si>
  <si>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</si>
  <si>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</si>
  <si>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</si>
  <si>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</si>
  <si>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</si>
  <si>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</si>
  <si>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</si>
  <si>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</si>
  <si>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</si>
  <si>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</si>
  <si>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</si>
  <si>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</si>
  <si>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</si>
  <si>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</si>
  <si>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</si>
  <si>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</si>
  <si>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</si>
  <si>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</si>
  <si>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</si>
  <si>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</si>
  <si>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</si>
  <si>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</si>
  <si>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</si>
  <si>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</si>
  <si>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</si>
  <si>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</si>
  <si>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</si>
  <si>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</si>
  <si>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</si>
  <si>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</si>
  <si>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</si>
  <si>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</si>
  <si>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</si>
  <si>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</si>
  <si>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</si>
  <si>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</si>
  <si>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</si>
  <si>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</si>
  <si>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</si>
  <si>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</si>
  <si>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</si>
  <si>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</si>
  <si>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</si>
  <si>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</si>
  <si>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</si>
  <si>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</si>
  <si>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</si>
  <si>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</si>
  <si>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</si>
  <si>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</si>
  <si>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</si>
  <si>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</si>
  <si>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</si>
  <si>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</si>
  <si>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</si>
  <si>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</si>
  <si>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</si>
  <si>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</si>
  <si>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</si>
  <si>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</si>
  <si>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</si>
  <si>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</si>
  <si>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</si>
  <si>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</si>
  <si>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</si>
  <si>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</si>
  <si>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</si>
  <si>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</si>
  <si>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</si>
  <si>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</si>
  <si>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</si>
  <si>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</si>
  <si>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</si>
  <si>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</si>
  <si>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</si>
  <si>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</si>
  <si>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</si>
  <si>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</si>
  <si>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</si>
  <si>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</si>
  <si>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</si>
  <si>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</si>
  <si>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</si>
  <si>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</si>
  <si>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</si>
  <si>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</si>
  <si>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</si>
  <si>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</si>
  <si>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</si>
  <si>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</si>
  <si>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</si>
  <si>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</si>
  <si>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</si>
  <si>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</si>
  <si>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</si>
  <si>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</si>
  <si>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</si>
  <si>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</si>
  <si>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</si>
  <si>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</si>
  <si>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</si>
  <si>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</si>
  <si>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</si>
  <si>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</si>
  <si>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</si>
  <si>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</si>
  <si>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</si>
  <si>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</si>
  <si>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</si>
  <si>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</si>
  <si>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</si>
  <si>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</si>
  <si>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</si>
  <si>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</si>
  <si>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</si>
  <si>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</si>
  <si>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</si>
  <si>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</si>
  <si>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</si>
  <si>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</si>
  <si>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</si>
  <si>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</si>
  <si>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</si>
  <si>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</si>
  <si>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</si>
  <si>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</si>
  <si>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</si>
  <si>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</si>
  <si>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</si>
  <si>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</si>
  <si>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</si>
  <si>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</si>
  <si>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</si>
  <si>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</si>
  <si>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</si>
  <si>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</si>
  <si>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</si>
  <si>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</si>
  <si>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</si>
  <si>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</si>
  <si>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</si>
  <si>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</si>
  <si>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</si>
  <si>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</si>
  <si>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</si>
  <si>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</si>
  <si>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</si>
  <si>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</si>
  <si>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</si>
  <si>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</si>
  <si>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</si>
  <si>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</si>
  <si>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</si>
  <si>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</si>
  <si>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</si>
  <si>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</si>
  <si>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</si>
  <si>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</si>
  <si>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</si>
  <si>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</si>
  <si>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</si>
  <si>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</si>
  <si>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</si>
  <si>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</si>
  <si>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</si>
  <si>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</si>
  <si>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</si>
  <si>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</si>
  <si>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</si>
  <si>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</si>
  <si>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</si>
  <si>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</si>
  <si>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</si>
  <si>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</si>
  <si>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</si>
  <si>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</si>
  <si>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</si>
  <si>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</si>
  <si>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</si>
  <si>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</si>
  <si>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</si>
  <si>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</si>
  <si>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</si>
  <si>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</si>
  <si>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</si>
  <si>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</si>
  <si>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</si>
  <si>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</si>
  <si>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</si>
  <si>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</si>
  <si>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</si>
  <si>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</si>
  <si>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</si>
  <si>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</si>
  <si>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</si>
  <si>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</si>
  <si>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</si>
  <si>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</si>
  <si>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</si>
  <si>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</si>
  <si>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</si>
  <si>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</si>
  <si>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</si>
  <si>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</si>
  <si>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</si>
  <si>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</si>
  <si>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</si>
  <si>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</si>
  <si>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</si>
  <si>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</si>
  <si>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</si>
  <si>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</si>
  <si>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</si>
  <si>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</si>
  <si>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</si>
  <si>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</si>
  <si>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</si>
  <si>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</si>
  <si>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</si>
  <si>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</si>
  <si>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</si>
  <si>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</si>
  <si>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</si>
  <si>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</si>
  <si>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</si>
  <si>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</si>
  <si>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</si>
  <si>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</si>
  <si>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</si>
  <si>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</si>
  <si>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</si>
  <si>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</si>
  <si>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</si>
  <si>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</si>
  <si>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</si>
  <si>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</si>
  <si>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</si>
  <si>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</si>
  <si>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</si>
  <si>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</si>
  <si>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</si>
  <si>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</si>
  <si>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</si>
  <si>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</si>
  <si>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</si>
  <si>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</si>
  <si>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</si>
  <si>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</si>
  <si>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</si>
  <si>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</si>
  <si>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</si>
  <si>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</si>
  <si>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</si>
  <si>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</si>
  <si>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</si>
  <si>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</si>
  <si>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</si>
  <si>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</si>
  <si>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</si>
  <si>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</si>
  <si>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</si>
  <si>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</si>
  <si>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</si>
  <si>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</si>
  <si>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</si>
  <si>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</si>
  <si>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</si>
  <si>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</si>
  <si>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</si>
  <si>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</si>
  <si>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</si>
  <si>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</si>
  <si>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</si>
  <si>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</si>
  <si>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</si>
  <si>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</si>
  <si>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</si>
  <si>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</si>
  <si>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</si>
  <si>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</si>
  <si>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</si>
  <si>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</si>
  <si>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</si>
  <si>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</si>
  <si>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</si>
  <si>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</si>
  <si>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</si>
  <si>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</si>
  <si>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</si>
  <si>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</si>
  <si>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</si>
  <si>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</si>
  <si>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</si>
  <si>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</si>
  <si>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</si>
  <si>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</si>
  <si>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</si>
  <si>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</si>
  <si>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</si>
  <si>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</si>
  <si>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</si>
  <si>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</si>
  <si>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</si>
  <si>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</si>
  <si>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</si>
  <si>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</si>
  <si>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</si>
  <si>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</si>
  <si>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</si>
  <si>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</si>
  <si>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</si>
  <si>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</si>
  <si>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</si>
  <si>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</si>
  <si>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</si>
  <si>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</si>
  <si>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</si>
  <si>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</si>
  <si>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</si>
  <si>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</si>
  <si>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</si>
  <si>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</si>
  <si>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</si>
  <si>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</si>
  <si>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</si>
  <si>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</si>
  <si>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</si>
  <si>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</si>
  <si>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</si>
  <si>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</si>
  <si>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</si>
  <si>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</si>
  <si>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</si>
  <si>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</si>
  <si>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</si>
  <si>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</si>
  <si>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</si>
  <si>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</si>
  <si>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</si>
  <si>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</si>
  <si>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</si>
  <si>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</si>
  <si>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</si>
  <si>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</si>
  <si>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</si>
  <si>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</si>
  <si>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</si>
  <si>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</si>
  <si>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</si>
  <si>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</si>
  <si>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</si>
  <si>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</si>
  <si>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</si>
  <si>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</si>
  <si>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</si>
  <si>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</si>
  <si>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</si>
  <si>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</si>
  <si>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</si>
  <si>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</si>
  <si>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</si>
  <si>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</si>
  <si>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</si>
  <si>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</si>
  <si>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</si>
  <si>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</si>
  <si>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</si>
  <si>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</si>
  <si>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</si>
  <si>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</si>
  <si>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</si>
  <si>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</si>
  <si>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</si>
  <si>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</si>
  <si>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</si>
  <si>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</si>
  <si>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</si>
  <si>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</si>
  <si>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</si>
  <si>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</si>
  <si>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</si>
  <si>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</si>
  <si>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</si>
  <si>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</si>
  <si>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</si>
  <si>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</si>
  <si>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</si>
  <si>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</si>
  <si>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</si>
  <si>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</si>
  <si>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</si>
  <si>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</si>
  <si>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</si>
  <si>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</si>
  <si>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</si>
  <si>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</si>
  <si>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</si>
  <si>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</si>
  <si>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</si>
  <si>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</si>
  <si>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</si>
  <si>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</si>
  <si>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</si>
  <si>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</si>
  <si>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</si>
  <si>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</si>
  <si>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</si>
  <si>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</si>
  <si>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</si>
  <si>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</si>
  <si>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</si>
  <si>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</si>
  <si>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</si>
  <si>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</si>
  <si>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</si>
  <si>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</si>
  <si>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</si>
  <si>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</si>
  <si>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</si>
  <si>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</si>
  <si>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</si>
  <si>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</si>
  <si>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</si>
  <si>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</si>
  <si>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</si>
  <si>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</si>
  <si>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</si>
  <si>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</si>
  <si>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</si>
  <si>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</si>
  <si>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</si>
  <si>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</si>
  <si>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</si>
  <si>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</si>
  <si>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</si>
  <si>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</si>
  <si>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</si>
  <si>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</si>
  <si>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</si>
  <si>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</si>
  <si>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</si>
  <si>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</si>
  <si>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</si>
  <si>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</si>
  <si>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</si>
  <si>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</si>
  <si>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</si>
  <si>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</si>
  <si>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</si>
  <si>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</si>
  <si>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</si>
  <si>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</si>
  <si>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</si>
  <si>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</si>
  <si>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</si>
  <si>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</si>
  <si>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</si>
  <si>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</si>
  <si>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</si>
  <si>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</si>
  <si>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</si>
  <si>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</si>
  <si>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</si>
  <si>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</si>
  <si>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</si>
  <si>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</si>
  <si>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</si>
  <si>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</si>
  <si>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</si>
  <si>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</si>
  <si>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</si>
  <si>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</si>
  <si>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</si>
  <si>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</si>
  <si>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</si>
  <si>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</si>
  <si>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</si>
  <si>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</si>
  <si>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</si>
  <si>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</si>
  <si>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</si>
  <si>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</si>
  <si>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</si>
  <si>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</si>
  <si>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</si>
  <si>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</si>
  <si>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</si>
  <si>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</si>
  <si>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</si>
  <si>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</si>
  <si>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</si>
  <si>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</si>
  <si>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</si>
  <si>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</si>
  <si>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</si>
  <si>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</si>
  <si>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</si>
  <si>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</si>
  <si>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</si>
  <si>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</si>
  <si>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</si>
  <si>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</si>
  <si>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</si>
  <si>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</si>
  <si>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</si>
  <si>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</si>
  <si>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</si>
  <si>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</si>
  <si>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</si>
  <si>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</si>
  <si>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</si>
  <si>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</si>
  <si>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</si>
  <si>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</si>
  <si>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</si>
  <si>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</si>
  <si>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</si>
  <si>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</si>
  <si>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</si>
  <si>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</si>
  <si>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</si>
  <si>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</si>
  <si>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</si>
  <si>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</si>
  <si>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</si>
  <si>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</si>
  <si>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</si>
  <si>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</si>
  <si>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</si>
  <si>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</si>
  <si>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</si>
  <si>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</si>
  <si>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</si>
  <si>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</si>
  <si>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</si>
  <si>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</si>
  <si>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</si>
  <si>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</si>
  <si>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</si>
  <si>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</si>
  <si>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</si>
  <si>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</si>
  <si>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</si>
  <si>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</si>
  <si>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</si>
  <si>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</si>
  <si>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</si>
  <si>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</si>
  <si>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</si>
  <si>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</si>
  <si>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</si>
  <si>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</si>
  <si>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</si>
  <si>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</si>
  <si>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</si>
  <si>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</si>
  <si>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</si>
  <si>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</si>
  <si>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</si>
  <si>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</si>
  <si>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</si>
  <si>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</si>
  <si>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</si>
  <si>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</si>
  <si>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</si>
  <si>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</si>
  <si>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</si>
  <si>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</si>
  <si>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</si>
  <si>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</si>
  <si>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</si>
  <si>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</si>
  <si>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</si>
  <si>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</si>
  <si>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</si>
  <si>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</si>
  <si>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</si>
  <si>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</si>
  <si>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</si>
  <si>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</si>
  <si>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</si>
  <si>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</si>
  <si>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</si>
  <si>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</si>
  <si>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</si>
  <si>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</si>
  <si>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</si>
  <si>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</si>
  <si>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</si>
  <si>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</si>
  <si>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</si>
  <si>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</si>
  <si>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</si>
  <si>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</si>
  <si>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</si>
  <si>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</si>
  <si>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</si>
  <si>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</si>
  <si>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</si>
  <si>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</si>
  <si>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</si>
  <si>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</si>
  <si>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</si>
  <si>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</si>
  <si>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</si>
  <si>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</si>
  <si>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</si>
  <si>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</si>
  <si>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</si>
  <si>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</si>
  <si>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</si>
  <si>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</si>
  <si>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</si>
  <si>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</si>
  <si>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</si>
  <si>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</si>
  <si>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</si>
  <si>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</si>
  <si>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</si>
  <si>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</si>
  <si>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</si>
  <si>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</si>
  <si>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</si>
  <si>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</si>
  <si>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</si>
  <si>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</si>
  <si>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</si>
  <si>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</si>
  <si>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</si>
  <si>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</si>
  <si>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</si>
  <si>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</si>
  <si>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</si>
  <si>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</si>
  <si>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</si>
  <si>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</si>
  <si>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</si>
  <si>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</si>
  <si>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</si>
  <si>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</si>
  <si>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</si>
  <si>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</si>
  <si>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</si>
  <si>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</si>
  <si>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</si>
  <si>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</si>
  <si>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</si>
  <si>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</si>
  <si>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</si>
  <si>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</si>
  <si>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</si>
  <si>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</si>
  <si>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</si>
  <si>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</si>
  <si>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</si>
  <si>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</si>
  <si>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</si>
  <si>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</si>
  <si>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</si>
  <si>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</si>
  <si>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</si>
  <si>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</si>
  <si>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</si>
  <si>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</si>
  <si>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</si>
  <si>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</si>
  <si>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</si>
  <si>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</si>
  <si>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</si>
  <si>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</si>
  <si>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</si>
  <si>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</si>
  <si>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</si>
  <si>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</si>
  <si>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</si>
  <si>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</si>
  <si>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</si>
  <si>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</si>
  <si>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</si>
  <si>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</si>
  <si>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</si>
  <si>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</si>
  <si>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</si>
  <si>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</si>
  <si>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</si>
  <si>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</si>
  <si>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</si>
  <si>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</si>
  <si>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</si>
  <si>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</si>
  <si>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</si>
  <si>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</si>
  <si>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</si>
  <si>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</si>
  <si>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</si>
  <si>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</si>
  <si>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</si>
  <si>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</si>
  <si>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</si>
  <si>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</si>
  <si>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</si>
  <si>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</si>
  <si>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</si>
  <si>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</si>
  <si>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</si>
  <si>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</si>
  <si>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</si>
  <si>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</si>
  <si>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</si>
  <si>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</si>
  <si>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</si>
  <si>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</si>
  <si>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</si>
  <si>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</si>
  <si>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</si>
  <si>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</si>
  <si>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</si>
  <si>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</si>
  <si>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</si>
  <si>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</si>
  <si>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</si>
  <si>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</si>
  <si>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</si>
  <si>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</si>
  <si>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</si>
  <si>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</si>
  <si>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</si>
  <si>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</si>
  <si>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</si>
  <si>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</si>
  <si>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</si>
  <si>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</si>
  <si>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</si>
  <si>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</si>
  <si>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</si>
  <si>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</si>
  <si>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</si>
  <si>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</si>
  <si>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</si>
  <si>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</si>
  <si>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</si>
  <si>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</si>
  <si>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</si>
  <si>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</si>
  <si>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</si>
  <si>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</si>
  <si>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</si>
  <si>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</si>
  <si>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</si>
  <si>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</si>
  <si>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</si>
  <si>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</si>
  <si>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</si>
  <si>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</si>
  <si>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</si>
  <si>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</si>
  <si>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</si>
  <si>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</si>
  <si>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</si>
  <si>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</si>
  <si>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</si>
  <si>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</si>
  <si>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</si>
  <si>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</si>
  <si>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</si>
  <si>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</si>
  <si>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</si>
  <si>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</si>
  <si>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</si>
  <si>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</si>
  <si>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</si>
  <si>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</si>
  <si>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</si>
  <si>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</si>
  <si>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</si>
  <si>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</si>
  <si>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</si>
  <si>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</si>
  <si>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</si>
  <si>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</si>
  <si>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</si>
  <si>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</si>
  <si>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</si>
  <si>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</si>
  <si>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</si>
  <si>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</si>
  <si>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</si>
  <si>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</si>
  <si>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</si>
  <si>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</si>
  <si>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</si>
  <si>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</si>
  <si>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</si>
  <si>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</si>
  <si>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</si>
  <si>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</si>
  <si>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</si>
  <si>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</si>
  <si>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</si>
  <si>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</si>
  <si>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</si>
  <si>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</si>
  <si>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</si>
  <si>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</si>
  <si>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</si>
  <si>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</si>
  <si>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</si>
  <si>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</si>
  <si>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</si>
  <si>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</si>
  <si>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</si>
  <si>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</si>
  <si>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</si>
  <si>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</si>
  <si>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</si>
  <si>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</si>
  <si>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</si>
  <si>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</si>
  <si>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</si>
  <si>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</si>
  <si>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</si>
  <si>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</si>
  <si>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</si>
  <si>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</si>
  <si>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</si>
  <si>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</si>
  <si>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</si>
  <si>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</si>
  <si>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</si>
  <si>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</si>
  <si>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</si>
  <si>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</si>
  <si>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</si>
  <si>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</si>
  <si>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</si>
  <si>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</si>
  <si>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</si>
  <si>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</si>
  <si>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</si>
  <si>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</si>
  <si>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</si>
  <si>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</si>
  <si>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</si>
  <si>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</si>
  <si>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</si>
  <si>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</si>
  <si>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</si>
  <si>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</si>
  <si>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</si>
  <si>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</si>
  <si>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</si>
  <si>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</si>
  <si>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</si>
  <si>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</si>
  <si>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</si>
  <si>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</si>
  <si>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</si>
  <si>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</si>
  <si>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</si>
  <si>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</si>
  <si>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</si>
  <si>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</si>
  <si>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</si>
  <si>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</si>
  <si>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</si>
  <si>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</si>
  <si>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</si>
  <si>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</si>
  <si>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</si>
  <si>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</si>
  <si>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</si>
  <si>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</si>
  <si>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</si>
  <si>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</si>
  <si>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</si>
  <si>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</si>
  <si>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</si>
  <si>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</si>
  <si>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</si>
  <si>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</si>
  <si>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</si>
  <si>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</si>
  <si>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</si>
  <si>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</si>
  <si>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</si>
  <si>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</si>
  <si>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</si>
  <si>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</si>
  <si>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</si>
  <si>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</si>
  <si>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</si>
  <si>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</si>
  <si>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</si>
  <si>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</si>
  <si>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</si>
  <si>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</si>
  <si>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</si>
  <si>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</si>
  <si>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</si>
  <si>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</si>
  <si>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</si>
  <si>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</si>
  <si>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</si>
  <si>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</si>
  <si>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</si>
  <si>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</si>
  <si>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</si>
  <si>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</si>
  <si>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</si>
  <si>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</si>
  <si>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</si>
  <si>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</si>
  <si>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</si>
  <si>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</si>
  <si>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</si>
  <si>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</si>
  <si>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</si>
  <si>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</si>
  <si>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</si>
  <si>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</si>
  <si>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</si>
  <si>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</si>
  <si>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</si>
  <si>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</si>
  <si>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</si>
  <si>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</si>
  <si>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</si>
  <si>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</si>
  <si>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</si>
  <si>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</si>
  <si>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</si>
  <si>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</si>
  <si>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</si>
  <si>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</si>
  <si>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</si>
  <si>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</si>
  <si>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</si>
  <si>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</si>
  <si>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</si>
  <si>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</si>
  <si>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</si>
  <si>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</si>
  <si>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</si>
  <si>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</si>
  <si>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</si>
  <si>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</si>
  <si>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</si>
  <si>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</si>
  <si>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</si>
  <si>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</si>
  <si>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</si>
  <si>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</si>
  <si>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</si>
  <si>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</si>
  <si>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</si>
  <si>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</si>
  <si>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</si>
  <si>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</si>
  <si>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</si>
  <si>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</si>
  <si>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</si>
  <si>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</si>
  <si>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</si>
  <si>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</si>
  <si>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</si>
  <si>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</si>
  <si>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</si>
  <si>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</si>
  <si>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</si>
  <si>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</si>
  <si>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</si>
  <si>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</si>
  <si>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</si>
  <si>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</si>
  <si>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</si>
  <si>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</si>
  <si>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</si>
  <si>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</si>
  <si>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</si>
  <si>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</si>
  <si>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</si>
  <si>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</si>
  <si>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</si>
  <si>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</si>
  <si>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</si>
  <si>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</si>
  <si>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</si>
  <si>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</si>
  <si>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</si>
  <si>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</si>
  <si>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</si>
  <si>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</si>
  <si>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</si>
  <si>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</si>
  <si>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</si>
  <si>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</si>
  <si>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</si>
  <si>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</si>
  <si>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</si>
  <si>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</si>
  <si>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</si>
  <si>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</si>
  <si>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</si>
  <si>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</si>
  <si>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</si>
  <si>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</si>
  <si>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</si>
  <si>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</si>
  <si>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</si>
  <si>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</si>
  <si>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</si>
  <si>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</si>
  <si>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</si>
  <si>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</si>
  <si>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</si>
  <si>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</si>
  <si>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</si>
  <si>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</si>
  <si>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</si>
  <si>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</si>
  <si>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</si>
  <si>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</si>
  <si>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</si>
  <si>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</si>
  <si>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</si>
  <si>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</si>
  <si>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</si>
  <si>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</si>
  <si>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</si>
  <si>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</si>
  <si>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</si>
  <si>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</si>
  <si>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</si>
  <si>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</si>
  <si>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</si>
  <si>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</si>
  <si>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</si>
  <si>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</si>
  <si>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</si>
  <si>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</si>
  <si>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</si>
  <si>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</si>
  <si>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</si>
  <si>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</si>
  <si>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</si>
  <si>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</si>
  <si>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</si>
  <si>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</si>
  <si>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</si>
  <si>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</si>
  <si>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</si>
  <si>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</si>
  <si>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</si>
  <si>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</si>
  <si>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</si>
  <si>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</si>
  <si>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</si>
  <si>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</si>
  <si>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</si>
  <si>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</si>
  <si>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</si>
  <si>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</si>
  <si>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</si>
  <si>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</si>
  <si>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</si>
  <si>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</si>
  <si>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</si>
  <si>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</si>
  <si>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</si>
  <si>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</si>
  <si>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</si>
  <si>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</si>
  <si>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</si>
  <si>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</si>
  <si>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</si>
  <si>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</si>
  <si>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</si>
  <si>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</si>
  <si>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</si>
  <si>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</si>
  <si>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</si>
  <si>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</si>
  <si>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</si>
  <si>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</si>
  <si>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</si>
  <si>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</si>
  <si>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</si>
  <si>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</si>
  <si>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</si>
  <si>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</si>
  <si>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</si>
  <si>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</si>
  <si>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</si>
  <si>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</si>
  <si>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</si>
  <si>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</si>
  <si>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</si>
  <si>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</si>
  <si>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</si>
  <si>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</si>
  <si>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</si>
  <si>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</si>
  <si>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</si>
  <si>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</si>
  <si>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</si>
  <si>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</si>
  <si>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</si>
  <si>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</si>
  <si>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</si>
  <si>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</si>
  <si>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</si>
  <si>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</si>
  <si>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</si>
  <si>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</si>
  <si>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</si>
  <si>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</si>
  <si>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</si>
  <si>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</si>
  <si>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</si>
  <si>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</si>
  <si>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</si>
  <si>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</si>
  <si>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</si>
  <si>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</si>
  <si>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</si>
  <si>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</si>
  <si>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</si>
  <si>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</si>
  <si>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</si>
  <si>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</si>
  <si>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</si>
  <si>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</si>
  <si>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</si>
  <si>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</si>
  <si>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</si>
  <si>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</si>
  <si>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</si>
  <si>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</si>
  <si>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</si>
  <si>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</si>
  <si>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</si>
  <si>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</si>
  <si>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</si>
  <si>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</si>
  <si>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</si>
  <si>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</si>
  <si>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</si>
  <si>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</si>
  <si>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</si>
  <si>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</si>
  <si>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</si>
  <si>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</si>
  <si>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</si>
  <si>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</si>
  <si>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</si>
  <si>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</si>
  <si>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</si>
  <si>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</si>
  <si>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</si>
  <si>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</si>
  <si>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</si>
  <si>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</si>
  <si>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</si>
  <si>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</si>
  <si>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</si>
  <si>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</si>
  <si>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</si>
  <si>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</si>
  <si>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</si>
  <si>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</si>
  <si>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</si>
  <si>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</si>
  <si>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</si>
  <si>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</si>
  <si>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</si>
  <si>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</si>
  <si>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</si>
  <si>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</si>
  <si>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</si>
  <si>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</si>
  <si>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</si>
  <si>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</si>
  <si>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</si>
  <si>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</si>
  <si>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</si>
  <si>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</si>
  <si>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</si>
  <si>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</si>
  <si>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</si>
  <si>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</si>
  <si>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</si>
  <si>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</si>
  <si>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</si>
  <si>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</si>
  <si>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</si>
  <si>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</si>
  <si>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</si>
  <si>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</si>
  <si>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</si>
  <si>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</si>
  <si>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</si>
  <si>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</si>
  <si>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</si>
  <si>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</si>
  <si>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</si>
  <si>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</si>
  <si>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</si>
  <si>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</si>
  <si>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</si>
  <si>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</si>
  <si>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</si>
  <si>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</si>
  <si>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</si>
  <si>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</si>
  <si>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</si>
  <si>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</si>
  <si>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</si>
  <si>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</si>
  <si>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</si>
  <si>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</si>
  <si>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</si>
  <si>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</si>
  <si>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</si>
  <si>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</si>
  <si>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</si>
  <si>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</si>
  <si>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</si>
  <si>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</si>
  <si>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</si>
  <si>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</si>
  <si>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</si>
  <si>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</si>
  <si>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</si>
  <si>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</si>
  <si>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</si>
  <si>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</si>
  <si>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</si>
  <si>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</si>
  <si>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</si>
  <si>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</si>
  <si>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</si>
  <si>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</si>
  <si>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</si>
  <si>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</si>
  <si>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</si>
  <si>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</si>
  <si>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</si>
  <si>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</si>
  <si>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</si>
  <si>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</si>
  <si>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</si>
  <si>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</si>
  <si>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</si>
  <si>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</si>
  <si>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</si>
  <si>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</si>
  <si>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</si>
  <si>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</si>
  <si>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</si>
  <si>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</si>
  <si>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</si>
  <si>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</si>
  <si>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</si>
  <si>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</si>
  <si>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</si>
  <si>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</si>
  <si>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</si>
  <si>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</si>
  <si>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</si>
  <si>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</si>
  <si>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</si>
  <si>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</si>
  <si>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</si>
  <si>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</si>
  <si>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</si>
  <si>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</si>
  <si>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</si>
  <si>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</si>
  <si>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</si>
  <si>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</si>
  <si>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</si>
  <si>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</si>
  <si>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</si>
  <si>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</si>
  <si>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</si>
  <si>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</si>
  <si>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</si>
  <si>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</si>
  <si>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</si>
  <si>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</si>
  <si>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</si>
  <si>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</si>
  <si>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</si>
  <si>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</si>
  <si>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</si>
  <si>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</si>
  <si>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</si>
  <si>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</si>
  <si>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</si>
  <si>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</si>
  <si>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</si>
  <si>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</si>
  <si>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</si>
  <si>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</si>
  <si>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</si>
  <si>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</si>
  <si>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</si>
  <si>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</si>
  <si>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</si>
  <si>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</si>
  <si>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</si>
  <si>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</si>
  <si>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</si>
  <si>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</si>
  <si>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</si>
  <si>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</si>
  <si>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</si>
  <si>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</si>
  <si>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</si>
  <si>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</si>
  <si>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</si>
  <si>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</si>
  <si>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</si>
  <si>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</si>
  <si>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</si>
  <si>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</si>
  <si>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</si>
  <si>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</si>
  <si>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Wu Hailin</t>
    <phoneticPr fontId="100" type="noConversion"/>
  </si>
  <si>
    <t>wu.hailin@cxtc.com</t>
    <phoneticPr fontId="100" type="noConversion"/>
  </si>
  <si>
    <t>Xingluokeng etc.</t>
    <phoneticPr fontId="101" type="noConversion"/>
  </si>
  <si>
    <t>China</t>
    <phoneticPr fontId="101" type="noConversion"/>
  </si>
  <si>
    <t>SK Hynix system ic.</t>
    <phoneticPr fontId="101" type="noConversion"/>
  </si>
  <si>
    <t>702 Zhide Rd, Xinwu District Wuxi, Jiangsu China</t>
    <phoneticPr fontId="101" type="noConversion"/>
  </si>
  <si>
    <t>Lexie</t>
    <phoneticPr fontId="101" type="noConversion"/>
  </si>
  <si>
    <t>skhysi.8302189@sk.com</t>
    <phoneticPr fontId="101" type="noConversion"/>
  </si>
  <si>
    <t>86-510-8192-5330</t>
    <phoneticPr fontId="101" type="noConversion"/>
  </si>
  <si>
    <t>TL</t>
    <phoneticPr fontId="101" type="noConversion"/>
  </si>
  <si>
    <t>86-510-8192-5330</t>
    <phoneticPr fontId="101" type="noConversion"/>
  </si>
  <si>
    <t>100%</t>
  </si>
  <si>
    <t>https://www.skhynixsystemic.cn/company/human-rightslabor</t>
    <phoneticPr fontId="100" type="noConversion"/>
  </si>
  <si>
    <t>200mm wafer</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</si>
</sst>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2">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9"/>
      <name val="宋体"/>
      <family val="3"/>
      <charset val="134"/>
    </font>
    <font>
      <sz val="8"/>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83">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khysi.8302189@s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khynixsystemic.cn/company/human-rightslabor" TargetMode="External"/><Relationship Id="rId4" Type="http://schemas.openxmlformats.org/officeDocument/2006/relationships/hyperlink" Target="mailto:skhysi.8302189@sk.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E64" sqref="E6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4" zoomScale="70" zoomScaleNormal="70" zoomScalePageLayoutView="60" workbookViewId="0">
      <selection activeCell="D4" sqref="D4"/>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6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85" zoomScaleNormal="85" zoomScalePageLayoutView="70" workbookViewId="0">
      <selection activeCell="AA15" sqref="AA1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4"/>
      <c r="G3" s="354"/>
      <c r="H3" s="354"/>
      <c r="I3" s="152"/>
      <c r="J3" s="138" t="s">
        <v>15760</v>
      </c>
      <c r="K3" s="36"/>
      <c r="L3" s="100"/>
      <c r="P3" s="45">
        <f>MATCH($D$3,LN,0)</f>
        <v>1</v>
      </c>
    </row>
    <row r="4" spans="1:34" ht="15.75">
      <c r="A4" s="34"/>
      <c r="B4" s="350" t="str">
        <f ca="1">OFFSET(L!$C$1,MATCH("Declaration"&amp;ADDRESS(ROW(),COLUMN(),4),L!$A:$A,0)-1,SL,,)</f>
        <v>The purpose of this document is to collect sourcing information on tin, tantalum, tungsten and gold used in products</v>
      </c>
      <c r="C4" s="350"/>
      <c r="D4" s="350"/>
      <c r="E4" s="350"/>
      <c r="F4" s="350"/>
      <c r="G4" s="350"/>
      <c r="H4" s="350"/>
      <c r="I4" s="355" t="str">
        <f ca="1">OFFSET(L!$C$1,MATCH("Declaration"&amp;ADDRESS(ROW(),COLUMN(),4),L!$A:$A,0)-1,SL,,)</f>
        <v>Link to Terms &amp; Conditions</v>
      </c>
      <c r="J4" s="355"/>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59" t="str">
        <f ca="1">OFFSET(L!$C$1,MATCH("Declaration"&amp;ADDRESS(ROW(),COLUMN(),4),L!$A:$A,0)-1,SL,,)</f>
        <v>Company Information</v>
      </c>
      <c r="C7" s="359"/>
      <c r="D7" s="359"/>
      <c r="E7" s="359"/>
      <c r="F7" s="359"/>
      <c r="G7" s="359"/>
      <c r="H7" s="359"/>
      <c r="I7" s="359"/>
      <c r="J7" s="359"/>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15859</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6" t="s">
        <v>491</v>
      </c>
      <c r="E9" s="357"/>
      <c r="F9" s="357"/>
      <c r="G9" s="358"/>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0" t="str">
        <f ca="1">OFFSET(L!$C$1,MATCH("Declaration"&amp;ADDRESS(ROW(),COLUMN(),4)&amp;LEFT($D$9,1),L!$A:$A,0)-1,SL,,)</f>
        <v>Go to Product List tab to enter products this declaration applies to</v>
      </c>
      <c r="C10" s="122"/>
      <c r="D10" s="351"/>
      <c r="E10" s="352"/>
      <c r="F10" s="352"/>
      <c r="G10" s="352"/>
      <c r="H10" s="352"/>
      <c r="I10" s="352"/>
      <c r="J10" s="353"/>
      <c r="K10" s="36"/>
      <c r="L10" s="115"/>
      <c r="Q10" s="3"/>
      <c r="R10" s="3"/>
      <c r="S10" s="3"/>
      <c r="T10" s="3"/>
      <c r="U10" s="3"/>
      <c r="V10" s="3"/>
      <c r="W10" s="3"/>
      <c r="X10" s="3"/>
      <c r="Y10" s="3"/>
      <c r="Z10" s="3"/>
      <c r="AA10" s="3"/>
      <c r="AB10" s="3"/>
      <c r="AC10" s="3"/>
      <c r="AD10" s="3"/>
      <c r="AE10" s="3"/>
      <c r="AF10" s="3"/>
      <c r="AG10" s="3"/>
      <c r="AH10" s="3"/>
    </row>
    <row r="11" spans="1:34" ht="15">
      <c r="A11" s="38"/>
      <c r="B11" s="361"/>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3"/>
      <c r="E12" s="324"/>
      <c r="F12" s="324"/>
      <c r="G12" s="324"/>
      <c r="H12" s="324"/>
      <c r="I12" s="324"/>
      <c r="J12" s="32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3"/>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3" t="s">
        <v>15860</v>
      </c>
      <c r="E14" s="324"/>
      <c r="F14" s="324"/>
      <c r="G14" s="324"/>
      <c r="H14" s="324"/>
      <c r="I14" s="324"/>
      <c r="J14" s="32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62" t="s">
        <v>15861</v>
      </c>
      <c r="E15" s="363"/>
      <c r="F15" s="363"/>
      <c r="G15" s="363"/>
      <c r="H15" s="363"/>
      <c r="I15" s="363"/>
      <c r="J15" s="36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15863</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62" t="s">
        <v>15861</v>
      </c>
      <c r="E18" s="363"/>
      <c r="F18" s="363"/>
      <c r="G18" s="363"/>
      <c r="H18" s="363"/>
      <c r="I18" s="363"/>
      <c r="J18" s="36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15864</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45433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15866</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3" t="str">
        <f ca="1">OFFSET(L!$C$1,MATCH("Declaration"&amp;ADDRESS(ROW(),COLUMN(),4),L!$A:$A,0)-1,SL,,)</f>
        <v>Answer the Following Questions at a Company Level</v>
      </c>
      <c r="C73" s="383"/>
      <c r="D73" s="383"/>
      <c r="E73" s="383"/>
      <c r="F73" s="383"/>
      <c r="G73" s="383"/>
      <c r="H73" s="383"/>
      <c r="I73" s="383"/>
      <c r="J73" s="38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15867</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Yes</v>
      </c>
    </row>
    <row r="103" spans="2:7" ht="15.75" hidden="1">
      <c r="B103" s="236" t="s">
        <v>2466</v>
      </c>
      <c r="D103" s="282" t="str">
        <f>IF(AND(OR($D$28="Yes",$D$28=""),OR($D$34="Yes",$D$34="")),"No","")</f>
        <v/>
      </c>
      <c r="E103" s="282" t="str">
        <f>IF(AND(OR($D$27="Yes",$D$27=""),OR($D$33="Yes",$D$33="")),"Greater than 90%","")</f>
        <v/>
      </c>
      <c r="G103" s="282" t="str">
        <f>IF(OR($D$29="Yes",$D$29=""),"No","")</f>
        <v>No</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Yes</v>
      </c>
      <c r="E105" s="282" t="str">
        <f>IF(AND(OR($D$27="Yes",$D$27=""),OR($D$33="Yes",$D$33="")),"Greater than 50%","")</f>
        <v/>
      </c>
    </row>
    <row r="106" spans="2:7" ht="15.75" hidden="1">
      <c r="B106" s="236" t="s">
        <v>12372</v>
      </c>
      <c r="D106" s="282" t="str">
        <f>IF(AND(OR($D$29="Yes",$D$29=""),OR($D$35="Yes",$D$35="")),"No","")</f>
        <v>No</v>
      </c>
      <c r="E106" s="282" t="str">
        <f>IF(AND(OR($D$27="Yes",$D$27=""),OR($D$33="Yes",$D$33="")),"50% or less","")</f>
        <v/>
      </c>
    </row>
    <row r="107" spans="2:7" ht="15.75" hidden="1">
      <c r="B107" s="236" t="s">
        <v>485</v>
      </c>
      <c r="D107" s="282" t="str">
        <f>IF(AND(OR($D$29="Yes",$D$29=""),OR($D$35="Yes",$D$35="")),"Unknown","")</f>
        <v>Unknown</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82" priority="166" stopIfTrue="1">
      <formula>IF($D$22="",TRUE)</formula>
    </cfRule>
  </conditionalFormatting>
  <conditionalFormatting sqref="D26:E26">
    <cfRule type="expression" dxfId="81" priority="144" stopIfTrue="1">
      <formula>IF($D$26="",TRUE)</formula>
    </cfRule>
  </conditionalFormatting>
  <conditionalFormatting sqref="D27:E27">
    <cfRule type="expression" dxfId="80" priority="151" stopIfTrue="1">
      <formula>IF($D$27="",TRUE)</formula>
    </cfRule>
  </conditionalFormatting>
  <conditionalFormatting sqref="D28:E28">
    <cfRule type="expression" dxfId="79" priority="152" stopIfTrue="1">
      <formula>IF($D$28="",TRUE)</formula>
    </cfRule>
  </conditionalFormatting>
  <conditionalFormatting sqref="D29:E29">
    <cfRule type="expression" dxfId="78" priority="153" stopIfTrue="1">
      <formula>IF($D$29="",TRUE)</formula>
    </cfRule>
  </conditionalFormatting>
  <conditionalFormatting sqref="D32:E32">
    <cfRule type="expression" dxfId="77" priority="62" stopIfTrue="1">
      <formula>IF(AND(OR($D$26="Yes",$D$26=""),$D$32=""),1,0)</formula>
    </cfRule>
    <cfRule type="expression" dxfId="76" priority="149" stopIfTrue="1">
      <formula>$P$26=""</formula>
    </cfRule>
  </conditionalFormatting>
  <conditionalFormatting sqref="D33:E33">
    <cfRule type="expression" dxfId="75" priority="50" stopIfTrue="1">
      <formula>$P$27=""</formula>
    </cfRule>
    <cfRule type="expression" dxfId="74" priority="49" stopIfTrue="1">
      <formula>IF(AND(OR($D$27="Yes",$D$27=""),$D$33=""),1,0)</formula>
    </cfRule>
  </conditionalFormatting>
  <conditionalFormatting sqref="D34:E34">
    <cfRule type="expression" dxfId="73" priority="8" stopIfTrue="1">
      <formula>IF(AND(OR($D$28="Yes",$D$28=""),$D$34=""),1,0)</formula>
    </cfRule>
    <cfRule type="expression" dxfId="72" priority="9" stopIfTrue="1">
      <formula>$P$28=""</formula>
    </cfRule>
  </conditionalFormatting>
  <conditionalFormatting sqref="D35:E35">
    <cfRule type="expression" dxfId="71" priority="46" stopIfTrue="1">
      <formula>IF(AND(OR($D$29="Yes",$D$29=""),$D$35=""),1,0)</formula>
    </cfRule>
    <cfRule type="expression" dxfId="70" priority="170" stopIfTrue="1">
      <formula>$P$29=""</formula>
    </cfRule>
  </conditionalFormatting>
  <conditionalFormatting sqref="D38:E38 D44:E44 D50:E50 D56:E56 D62:E62 D68:E68">
    <cfRule type="expression" dxfId="69" priority="25" stopIfTrue="1">
      <formula>$P$26=""</formula>
    </cfRule>
    <cfRule type="expression" dxfId="68" priority="26" stopIfTrue="1">
      <formula>$P$32=""</formula>
    </cfRule>
  </conditionalFormatting>
  <conditionalFormatting sqref="D38:E38">
    <cfRule type="expression" dxfId="67" priority="61" stopIfTrue="1">
      <formula>IF(AND(OR($D$26="Yes",$D$26=""),OR($D$32="Yes",$D$32=""),D38=""),1,0)</formula>
    </cfRule>
  </conditionalFormatting>
  <conditionalFormatting sqref="D39:E39 D45:E45 D51:E51 D57:E57 D63:E63 D69:E69">
    <cfRule type="expression" dxfId="66" priority="19" stopIfTrue="1">
      <formula>$P$33=""</formula>
    </cfRule>
    <cfRule type="expression" dxfId="65" priority="20" stopIfTrue="1">
      <formula>$P$39=""</formula>
    </cfRule>
  </conditionalFormatting>
  <conditionalFormatting sqref="D39:E39">
    <cfRule type="expression" dxfId="64" priority="57" stopIfTrue="1">
      <formula>IF(AND(OR($D$27="Yes",$D$27=""),OR($D$33="Yes",$D$33=""),D39=""),1,0)</formula>
    </cfRule>
  </conditionalFormatting>
  <conditionalFormatting sqref="D40:E40 D46:E46 D52:E52 D58:E58 D64:E64 D70:E70">
    <cfRule type="expression" dxfId="63" priority="14" stopIfTrue="1">
      <formula>$P$28=""</formula>
    </cfRule>
    <cfRule type="expression" dxfId="62" priority="15" stopIfTrue="1">
      <formula>$P$34=""</formula>
    </cfRule>
  </conditionalFormatting>
  <conditionalFormatting sqref="D40:E40">
    <cfRule type="expression" dxfId="61" priority="56" stopIfTrue="1">
      <formula>IF(AND(OR($D$28="Yes",$D$28=""),OR($D$34="Yes",$D$34=""),D40=""),1,0)</formula>
    </cfRule>
  </conditionalFormatting>
  <conditionalFormatting sqref="D41:E41 D47:E47 D53:E53 D59:E59 D65:E65 D71:E71">
    <cfRule type="expression" dxfId="60" priority="10" stopIfTrue="1">
      <formula>$P$29=""</formula>
    </cfRule>
    <cfRule type="expression" dxfId="59" priority="11" stopIfTrue="1">
      <formula>$P$35=""</formula>
    </cfRule>
  </conditionalFormatting>
  <conditionalFormatting sqref="D41:E41">
    <cfRule type="expression" dxfId="58" priority="172" stopIfTrue="1">
      <formula>IF(AND(OR($D$29="Yes",$D$29=""),OR($D$35="Yes",$D$35=""),D41=""),1,0)</formula>
    </cfRule>
  </conditionalFormatting>
  <conditionalFormatting sqref="D44:E44">
    <cfRule type="expression" dxfId="57" priority="60" stopIfTrue="1">
      <formula>IF(AND(OR($D$26="Yes",$D$26=""),OR($D$32="Yes",$D$32=""),D44=""),1,0)</formula>
    </cfRule>
  </conditionalFormatting>
  <conditionalFormatting sqref="D45:E45">
    <cfRule type="expression" dxfId="56" priority="22" stopIfTrue="1">
      <formula>IF(AND(OR($D$27="Yes",$D$27=""),OR($D$33="Yes",$D$33=""),D45=""),1,0)</formula>
    </cfRule>
  </conditionalFormatting>
  <conditionalFormatting sqref="D46:E46">
    <cfRule type="expression" dxfId="55" priority="47" stopIfTrue="1">
      <formula>IF(AND(OR($D$28="Yes",$D$28=""),OR($D$34="Yes",$D$34=""),D46=""),1,0)</formula>
    </cfRule>
  </conditionalFormatting>
  <conditionalFormatting sqref="D47:E47">
    <cfRule type="expression" dxfId="54" priority="55" stopIfTrue="1">
      <formula>IF(AND(OR($D$29="Yes",$D$29=""),OR($D$35="Yes",$D$35=""),D47=""),1,0)</formula>
    </cfRule>
  </conditionalFormatting>
  <conditionalFormatting sqref="D50:E50">
    <cfRule type="expression" dxfId="53" priority="28" stopIfTrue="1">
      <formula>IF(AND(OR($D$26="Yes",$D$26=""),OR($D$32="Yes",$D$32=""),D50=""),1,0)</formula>
    </cfRule>
  </conditionalFormatting>
  <conditionalFormatting sqref="D51:E51">
    <cfRule type="expression" dxfId="52" priority="167" stopIfTrue="1">
      <formula>IF(AND(OR($D$27="Yes",$D$27=""),OR($D$33="Yes",$D$33=""),D51=""),1,0)</formula>
    </cfRule>
  </conditionalFormatting>
  <conditionalFormatting sqref="D52:E52">
    <cfRule type="expression" dxfId="51" priority="18" stopIfTrue="1">
      <formula>IF(AND(OR($D$28="Yes",$D$28=""),OR($D$34="Yes",$D$34=""),D52=""),1,0)</formula>
    </cfRule>
  </conditionalFormatting>
  <conditionalFormatting sqref="D53:E53">
    <cfRule type="expression" dxfId="50" priority="41" stopIfTrue="1">
      <formula>IF(AND(OR($D$29="Yes",$D$29=""),OR($D$35="Yes",$D$35=""),D53=""),1,0)</formula>
    </cfRule>
  </conditionalFormatting>
  <conditionalFormatting sqref="D56:E56">
    <cfRule type="expression" dxfId="49" priority="36" stopIfTrue="1">
      <formula>IF(AND(OR($D$26="Yes",$D$26=""),OR($D$32="Yes",$D$32=""),D56=""),1,0)</formula>
    </cfRule>
  </conditionalFormatting>
  <conditionalFormatting sqref="D57:E57">
    <cfRule type="expression" dxfId="48" priority="24" stopIfTrue="1">
      <formula>IF(AND(OR($D$27="Yes",$D$27=""),OR($D$33="Yes",$D$33=""),D57=""),1,0)</formula>
    </cfRule>
  </conditionalFormatting>
  <conditionalFormatting sqref="D58:E58">
    <cfRule type="expression" dxfId="47" priority="17" stopIfTrue="1">
      <formula>IF(AND(OR($D$28="Yes",$D$28=""),OR($D$34="Yes",$D$34=""),D58=""),1,0)</formula>
    </cfRule>
  </conditionalFormatting>
  <conditionalFormatting sqref="D59:E59">
    <cfRule type="expression" dxfId="46" priority="13" stopIfTrue="1">
      <formula>IF(AND(OR($D$29="Yes",$D$29=""),OR($D$35="Yes",$D$35=""),D59=""),1,0)</formula>
    </cfRule>
  </conditionalFormatting>
  <conditionalFormatting sqref="D62:E62">
    <cfRule type="expression" dxfId="45" priority="35" stopIfTrue="1">
      <formula>IF(AND(OR($D$26="Yes",$D$26=""),OR($D$32="Yes",$D$32=""),D62=""),1,0)</formula>
    </cfRule>
  </conditionalFormatting>
  <conditionalFormatting sqref="D63:E63">
    <cfRule type="expression" dxfId="44" priority="21" stopIfTrue="1">
      <formula>IF(AND(OR($D$27="Yes",$D$27=""),OR($D$33="Yes",$D$33=""),D63=""),1,0)</formula>
    </cfRule>
  </conditionalFormatting>
  <conditionalFormatting sqref="D64:E64">
    <cfRule type="expression" dxfId="43" priority="16" stopIfTrue="1">
      <formula>IF(AND(OR($D$28="Yes",$D$28=""),OR($D$34="Yes",$D$34=""),D64=""),1,0)</formula>
    </cfRule>
  </conditionalFormatting>
  <conditionalFormatting sqref="D65:E65">
    <cfRule type="expression" dxfId="42" priority="12" stopIfTrue="1">
      <formula>IF(AND(OR($D$29="Yes",$D$29=""),OR($D$35="Yes",$D$35=""),D65=""),1,0)</formula>
    </cfRule>
  </conditionalFormatting>
  <conditionalFormatting sqref="D68:E68">
    <cfRule type="expression" dxfId="41" priority="27" stopIfTrue="1">
      <formula>IF(AND(OR($D$26="Yes",$D$26=""),OR($D$32="Yes",$D$32=""),D68=""),1,0)</formula>
    </cfRule>
  </conditionalFormatting>
  <conditionalFormatting sqref="D69:E69">
    <cfRule type="expression" dxfId="40" priority="23" stopIfTrue="1">
      <formula>IF(AND(OR($D$27="Yes",$D$27=""),OR($D$33="Yes",$D$33=""),D69=""),1,0)</formula>
    </cfRule>
  </conditionalFormatting>
  <conditionalFormatting sqref="D70:E70">
    <cfRule type="expression" dxfId="39" priority="169" stopIfTrue="1">
      <formula>IF(AND(OR($D$28="Yes",$D$28=""),OR($D$34="Yes",$D$34=""),D70=""),1,0)</formula>
    </cfRule>
  </conditionalFormatting>
  <conditionalFormatting sqref="D71:E71">
    <cfRule type="expression" dxfId="38" priority="171" stopIfTrue="1">
      <formula>IF(AND(OR($D$29="Yes",$D$29=""),OR($D$35="Yes",$D$35=""),D71=""),1,0)</formula>
    </cfRule>
  </conditionalFormatting>
  <conditionalFormatting sqref="D75:E75 D77:E77 D79:E79 D81:E81 D83 D85:E85 D87:E87 D89:E89">
    <cfRule type="expression" dxfId="37" priority="92" stopIfTrue="1">
      <formula>AND(OR($D$26="No",AND($D$26="Yes",$D$32="No")),OR($D$27="No",AND($D$27="Yes",$D$33="No")),OR($D$28="No",AND($D$28="Yes",$D$34="No")),OR($D$29="No",AND($D$29="Yes",$D$35="No")))</formula>
    </cfRule>
    <cfRule type="expression" dxfId="36" priority="93" stopIfTrue="1">
      <formula>IF(D75="",TRUE)</formula>
    </cfRule>
  </conditionalFormatting>
  <conditionalFormatting sqref="D9:G9">
    <cfRule type="expression" dxfId="35" priority="159" stopIfTrue="1">
      <formula>IF($D$9="",TRUE)</formula>
    </cfRule>
  </conditionalFormatting>
  <conditionalFormatting sqref="D10:J10">
    <cfRule type="expression" dxfId="34" priority="173" stopIfTrue="1">
      <formula>IF(AND($D$10="",$D$9=$R$9),TRUE)</formula>
    </cfRule>
    <cfRule type="expression" dxfId="33" priority="63" stopIfTrue="1">
      <formula>IF($D$9=$Q$9,TRUE)</formula>
    </cfRule>
  </conditionalFormatting>
  <conditionalFormatting sqref="G77:J77">
    <cfRule type="expression" dxfId="32" priority="64" stopIfTrue="1">
      <formula>IF(AND($D$77="Yes",$G$77=""),TRUE)</formula>
    </cfRule>
  </conditionalFormatting>
  <conditionalFormatting sqref="G85:J85">
    <cfRule type="expression" dxfId="31" priority="54" stopIfTrue="1">
      <formula>IF(AND($D$85="Yes, using other format (describe)",$G$85=""),TRUE)</formula>
    </cfRule>
  </conditionalFormatting>
  <conditionalFormatting sqref="D8:J8">
    <cfRule type="expression" dxfId="30" priority="7" stopIfTrue="1">
      <formula>IF($D$8="",TRUE)</formula>
    </cfRule>
  </conditionalFormatting>
  <conditionalFormatting sqref="D16:J16">
    <cfRule type="expression" dxfId="29" priority="5" stopIfTrue="1">
      <formula>IF($D$16="",TRUE)</formula>
    </cfRule>
  </conditionalFormatting>
  <conditionalFormatting sqref="D17:J17">
    <cfRule type="expression" dxfId="28" priority="4" stopIfTrue="1">
      <formula>IF($D$17="",TRUE)</formula>
    </cfRule>
  </conditionalFormatting>
  <conditionalFormatting sqref="D18:J18">
    <cfRule type="expression" dxfId="27" priority="6" stopIfTrue="1">
      <formula>IF($D$18="",TRUE)</formula>
    </cfRule>
  </conditionalFormatting>
  <conditionalFormatting sqref="D15:J15">
    <cfRule type="expression" dxfId="26" priority="3" stopIfTrue="1">
      <formula>IF($D$18="",TRUE)</formula>
    </cfRule>
  </conditionalFormatting>
  <conditionalFormatting sqref="D20:J20">
    <cfRule type="expression" dxfId="25" priority="2" stopIfTrue="1">
      <formula>IF($D$16="",TRUE)</formula>
    </cfRule>
  </conditionalFormatting>
  <conditionalFormatting sqref="D21:J21">
    <cfRule type="expression" dxfId="24" priority="1" stopIfTrue="1">
      <formula>IF($D$17="",TRUE)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D15" sqref="D1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484</v>
      </c>
    </row>
    <row r="3" spans="1:34" s="221" customFormat="1" ht="173.45"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2024 Responsible Minerals Initiative. All rights reserved.</v>
      </c>
      <c r="H3" s="387"/>
      <c r="I3" s="388"/>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1122</v>
      </c>
      <c r="C5" s="186" t="s">
        <v>1371</v>
      </c>
      <c r="D5" s="230"/>
      <c r="E5" s="182" t="str">
        <f ca="1">IF(ISERROR($V5),"",OFFSET('Smelter Look-up'!$D$4,$V5-4,0)&amp;"")</f>
        <v>CHINA</v>
      </c>
      <c r="F5" s="182" t="str">
        <f ca="1">IF(ISERROR($V5),"",OFFSET('Smelter Look-up'!$E$4,$V5-4,0))</f>
        <v>CID002082</v>
      </c>
      <c r="G5" s="182">
        <f ca="1">IF(C5=$X$4,IF(ISERROR($V5),"Enter smelter details","RMI"),IF(ISERROR($V5),"",OFFSET('Smelter Look-up'!$F$4,$V5-4,0)))</f>
        <v>0</v>
      </c>
      <c r="H5" s="183">
        <f ca="1">IF(ISERROR($V5),"",OFFSET('Smelter Look-up'!$G$4,$V5-4,0))</f>
        <v>0</v>
      </c>
      <c r="I5" s="184" t="str">
        <f ca="1">IF(ISERROR($V5),"",OFFSET('Smelter Look-up'!$H$4,$V5-4,0))</f>
        <v>Xiamen</v>
      </c>
      <c r="J5" s="184" t="str">
        <f ca="1">IF(ISERROR($V5),"",OFFSET('Smelter Look-up'!$I$4,$V5-4,0))</f>
        <v>Fujian Sheng</v>
      </c>
      <c r="K5" s="224" t="s">
        <v>15855</v>
      </c>
      <c r="L5" s="224" t="s">
        <v>15856</v>
      </c>
      <c r="M5" s="224"/>
      <c r="N5" s="224" t="s">
        <v>15857</v>
      </c>
      <c r="O5" s="224" t="s">
        <v>15858</v>
      </c>
      <c r="P5" s="185" t="s">
        <v>485</v>
      </c>
      <c r="Q5" s="225"/>
      <c r="R5" s="182" t="str">
        <f ca="1">IF(ISERROR($V5),"",OFFSET('Smelter Look-up'!$C$4,$V5-4,0)&amp;"")</f>
        <v>Xiamen Tungsten Co., Ltd.</v>
      </c>
      <c r="S5" s="181" t="str">
        <f ca="1">IF(B5="","",IF(ISERROR(MATCH($E5,CL,0)),"Unknown",INDIRECT("'C'!$A$"&amp;MATCH($E5,CL,0)+1)))</f>
        <v>CN</v>
      </c>
      <c r="T5" s="181" t="str">
        <f ca="1">IF(B5="","",IF(ISERROR(MATCH($J5,SorP!$B$1:$B$6226,0)),"",INDIRECT("'SorP'!$A$"&amp;MATCH($S5&amp;$J5,SorP!C:C,0))))</f>
        <v>CN-FJ</v>
      </c>
      <c r="U5" s="201"/>
      <c r="V5" s="226">
        <f>IF(C5="",NA(),IF(OR(C5="Smelter not listed",C5="Smelter not yet identified"),MATCH($B5&amp;$D5,'Smelter Look-up'!$J:$J,0),MATCH($B5&amp;$C5,'Smelter Look-up'!$J:$J,0)))</f>
        <v>659</v>
      </c>
      <c r="X5" s="227">
        <f t="shared" ref="X5" ca="1" si="0">IF(AND(C5="Smelter not listed",OR(LEN(D5)=0,LEN(E5)=0)),1,0)</f>
        <v>0</v>
      </c>
      <c r="AB5" s="228" t="str">
        <f t="shared" ref="AB5" si="1">B5&amp;C5</f>
        <v>TungstenXiamen Tungsten Co., Ltd.</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type="noConversion"/>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P71" sqref="P7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SK Hynix system ic.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Lexie</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skhysi.8302189@sk.com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86-510-8192-5330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Lexie</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skhysi.8302189@sk.com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45433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https://www.skhynixsystemic.cn/company/human-rightslabor</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6" sqref="C1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888</v>
      </c>
      <c r="C4" s="390"/>
      <c r="D4" s="390"/>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15868</v>
      </c>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3" t="str">
        <f ca="1">OFFSET(L!$C$1,MATCH("General"&amp;"Cpy",L!$A:$A,0)-1,SL,,)</f>
        <v>© 2024 Responsible Minerals Initiative. All rights reserved.</v>
      </c>
      <c r="C2006" s="393"/>
      <c r="D2006" s="393"/>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642"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84.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4.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48.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99">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40">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94.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75.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84.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85.2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9.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1.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2.7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8.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4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7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27.75">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2.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7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2.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42">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6.7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8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70.7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99.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54">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40.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8.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2.7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8.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2.7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8.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7">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2.7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2.7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2.7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71.2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6e8a5f3d-031c-4996-804e-0e28298fe1e2"/>
    <ds:schemaRef ds:uri="http://purl.org/dc/terms/"/>
    <ds:schemaRef ds:uri="http://purl.org/dc/elements/1.1/"/>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http://schemas.openxmlformats.org/package/2006/metadata/core-properties"/>
    <ds:schemaRef ds:uri="a54701f6-876b-4337-a24e-543e1bd311e6"/>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Win 10 CN old</cp:lastModifiedBy>
  <cp:lastPrinted>2015-04-21T20:47:43Z</cp:lastPrinted>
  <dcterms:created xsi:type="dcterms:W3CDTF">2010-06-21T21:00:23Z</dcterms:created>
  <dcterms:modified xsi:type="dcterms:W3CDTF">2024-05-21T06:04:43Z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