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2189\Desktop\"/>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J6" i="5"/>
  <c r="E6" i="5"/>
  <c r="S6" i="5"/>
  <c r="T6" i="5"/>
  <c r="V7" i="5"/>
  <c r="J7" i="5"/>
  <c r="E7" i="5"/>
  <c r="S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G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<sst xmlns="http://schemas.openxmlformats.org/spreadsheetml/2006/main" count="23038" uniqueCount="19215">
  <si>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</si>
  <si>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</si>
  <si>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</si>
  <si>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</si>
  <si>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</si>
  <si>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</si>
  <si>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</si>
  <si>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</si>
  <si>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</si>
  <si>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</si>
  <si>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</si>
  <si>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</si>
  <si>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</si>
  <si>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</si>
  <si>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</si>
  <si>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</si>
  <si>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</si>
  <si>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</si>
  <si>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</si>
  <si>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</si>
  <si>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</si>
  <si>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</si>
  <si>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</si>
  <si>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</si>
  <si>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</si>
  <si>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</si>
  <si>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</si>
  <si>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</si>
  <si>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</si>
  <si>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</si>
  <si>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</si>
  <si>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</si>
  <si>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</si>
  <si>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</si>
  <si>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</si>
  <si>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</si>
  <si>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</si>
  <si>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</si>
  <si>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</si>
  <si>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</si>
  <si>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</si>
  <si>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</si>
  <si>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</si>
  <si>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</si>
  <si>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</si>
  <si>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</si>
  <si>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</si>
  <si>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</si>
  <si>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</si>
  <si>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</si>
  <si>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</si>
  <si>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</si>
  <si>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</si>
  <si>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</si>
  <si>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</si>
  <si>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</si>
  <si>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</si>
  <si>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</si>
  <si>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</si>
  <si>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</si>
  <si>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</si>
  <si>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</si>
  <si>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</si>
  <si>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</si>
  <si>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</si>
  <si>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</si>
  <si>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</si>
  <si>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</si>
  <si>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</si>
  <si>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</si>
  <si>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</si>
  <si>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</si>
  <si>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</si>
  <si>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</si>
  <si>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</si>
  <si>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</si>
  <si>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</si>
  <si>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</si>
  <si>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</si>
  <si>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</si>
  <si>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</si>
  <si>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</si>
  <si>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</si>
  <si>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</si>
  <si>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</si>
  <si>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</si>
  <si>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</si>
  <si>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</si>
  <si>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</si>
  <si>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</si>
  <si>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</si>
  <si>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</si>
  <si>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</si>
  <si>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</si>
  <si>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</si>
  <si>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</si>
  <si>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</si>
  <si>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</si>
  <si>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</si>
  <si>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</si>
  <si>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</si>
  <si>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</si>
  <si>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</si>
  <si>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</si>
  <si>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</si>
  <si>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</si>
  <si>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</si>
  <si>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</si>
  <si>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</si>
  <si>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</si>
  <si>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</si>
  <si>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</si>
  <si>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</si>
  <si>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</si>
  <si>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</si>
  <si>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</si>
  <si>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</si>
  <si>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</si>
  <si>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</si>
  <si>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</si>
  <si>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</si>
  <si>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</si>
  <si>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</si>
  <si>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</si>
  <si>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</si>
  <si>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</si>
  <si>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</si>
  <si>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</si>
  <si>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</si>
  <si>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</si>
  <si>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</si>
  <si>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</si>
  <si>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</si>
  <si>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</si>
  <si>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</si>
  <si>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</si>
  <si>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</si>
  <si>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</si>
  <si>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</si>
  <si>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</si>
  <si>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</si>
  <si>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</si>
  <si>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</si>
  <si>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</si>
  <si>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</si>
  <si>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</si>
  <si>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</si>
  <si>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</si>
  <si>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</si>
  <si>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</si>
  <si>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</si>
  <si>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</si>
  <si>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</si>
  <si>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</si>
  <si>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</si>
  <si>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</si>
  <si>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</si>
  <si>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</si>
  <si>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</si>
  <si>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</si>
  <si>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</si>
  <si>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</si>
  <si>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</si>
  <si>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</si>
  <si>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</si>
  <si>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</si>
  <si>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</si>
  <si>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</si>
  <si>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</si>
  <si>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</si>
  <si>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</si>
  <si>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</si>
  <si>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</si>
  <si>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</si>
  <si>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</si>
  <si>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</si>
  <si>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</si>
  <si>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</si>
  <si>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</si>
  <si>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</si>
  <si>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</si>
  <si>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</si>
  <si>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</si>
  <si>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</si>
  <si>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</si>
  <si>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</si>
  <si>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</si>
  <si>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</si>
  <si>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</si>
  <si>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</si>
  <si>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</si>
  <si>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</si>
  <si>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</si>
  <si>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</si>
  <si>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</si>
  <si>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</si>
  <si>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</si>
  <si>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</si>
  <si>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</si>
  <si>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</si>
  <si>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</si>
  <si>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</si>
  <si>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</si>
  <si>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</si>
  <si>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</si>
  <si>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</si>
  <si>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</si>
  <si>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</si>
  <si>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</si>
  <si>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</si>
  <si>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</si>
  <si>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</si>
  <si>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</si>
  <si>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</si>
  <si>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</si>
  <si>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</si>
  <si>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</si>
  <si>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</si>
  <si>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</si>
  <si>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</si>
  <si>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</si>
  <si>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</si>
  <si>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</si>
  <si>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</si>
  <si>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</si>
  <si>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</si>
  <si>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</si>
  <si>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</si>
  <si>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</si>
  <si>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</si>
  <si>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</si>
  <si>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</si>
  <si>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</si>
  <si>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</si>
  <si>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</si>
  <si>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</si>
  <si>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</si>
  <si>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</si>
  <si>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</si>
  <si>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</si>
  <si>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</si>
  <si>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</si>
  <si>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</si>
  <si>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</si>
  <si>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</si>
  <si>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</si>
  <si>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</si>
  <si>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</si>
  <si>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</si>
  <si>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</si>
  <si>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</si>
  <si>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</si>
  <si>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</si>
  <si>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</si>
  <si>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</si>
  <si>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</si>
  <si>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</si>
  <si>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</si>
  <si>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</si>
  <si>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</si>
  <si>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</si>
  <si>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</si>
  <si>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</si>
  <si>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</si>
  <si>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</si>
  <si>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</si>
  <si>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</si>
  <si>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</si>
  <si>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</si>
  <si>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</si>
  <si>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</si>
  <si>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</si>
  <si>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</si>
  <si>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</si>
  <si>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</si>
  <si>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</si>
  <si>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</si>
  <si>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</si>
  <si>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</si>
  <si>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</si>
  <si>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</si>
  <si>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</si>
  <si>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</si>
  <si>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</si>
  <si>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</si>
  <si>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</si>
  <si>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</si>
  <si>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</si>
  <si>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</si>
  <si>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</si>
  <si>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</si>
  <si>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</si>
  <si>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</si>
  <si>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</si>
  <si>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</si>
  <si>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</si>
  <si>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</si>
  <si>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</si>
  <si>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</si>
  <si>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</si>
  <si>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</si>
  <si>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</si>
  <si>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</si>
  <si>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</si>
  <si>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</si>
  <si>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</si>
  <si>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</si>
  <si>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</si>
  <si>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</si>
  <si>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</si>
  <si>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</si>
  <si>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</si>
  <si>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</si>
  <si>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</si>
  <si>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</si>
  <si>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</si>
  <si>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</si>
  <si>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</si>
  <si>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</si>
  <si>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</si>
  <si>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</si>
  <si>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</si>
  <si>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</si>
  <si>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</si>
  <si>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</si>
  <si>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</si>
  <si>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</si>
  <si>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</si>
  <si>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</si>
  <si>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</si>
  <si>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</si>
  <si>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</si>
  <si>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</si>
  <si>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</si>
  <si>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</si>
  <si>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</si>
  <si>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</si>
  <si>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</si>
  <si>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</si>
  <si>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</si>
  <si>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</si>
  <si>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</si>
  <si>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</si>
  <si>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</si>
  <si>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</si>
  <si>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</si>
  <si>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</si>
  <si>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</si>
  <si>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</si>
  <si>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</si>
  <si>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</si>
  <si>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</si>
  <si>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</si>
  <si>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</si>
  <si>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</si>
  <si>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</si>
  <si>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</si>
  <si>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</si>
  <si>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</si>
  <si>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</si>
  <si>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</si>
  <si>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</si>
  <si>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</si>
  <si>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</si>
  <si>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</si>
  <si>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</si>
  <si>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</si>
  <si>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</si>
  <si>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</si>
  <si>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</si>
  <si>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</si>
  <si>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</si>
  <si>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</si>
  <si>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</si>
  <si>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</si>
  <si>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</si>
  <si>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</si>
  <si>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</si>
  <si>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</si>
  <si>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</si>
  <si>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</si>
  <si>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</si>
  <si>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</si>
  <si>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</si>
  <si>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</si>
  <si>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</si>
  <si>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</si>
  <si>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</si>
  <si>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</si>
  <si>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</si>
  <si>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</si>
  <si>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</si>
  <si>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</si>
  <si>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</si>
  <si>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</si>
  <si>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</si>
  <si>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</si>
  <si>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</si>
  <si>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</si>
  <si>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</si>
  <si>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</si>
  <si>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</si>
  <si>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</si>
  <si>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</si>
  <si>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</si>
  <si>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</si>
  <si>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</si>
  <si>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</si>
  <si>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</si>
  <si>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</si>
  <si>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</si>
  <si>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</si>
  <si>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</si>
  <si>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</si>
  <si>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</si>
  <si>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</si>
  <si>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</si>
  <si>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</si>
  <si>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</si>
  <si>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</si>
  <si>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</si>
  <si>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</si>
  <si>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</si>
  <si>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</si>
  <si>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</si>
  <si>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</si>
  <si>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</si>
  <si>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</si>
  <si>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</si>
  <si>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</si>
  <si>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</si>
  <si>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</si>
  <si>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</si>
  <si>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</si>
  <si>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</si>
  <si>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</si>
  <si>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</si>
  <si>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</si>
  <si>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</si>
  <si>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</si>
  <si>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</si>
  <si>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</si>
  <si>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</si>
  <si>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</si>
  <si>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</si>
  <si>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</si>
  <si>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</si>
  <si>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</si>
  <si>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</si>
  <si>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</si>
  <si>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</si>
  <si>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</si>
  <si>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</si>
  <si>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</si>
  <si>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</si>
  <si>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</si>
  <si>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</si>
  <si>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</si>
  <si>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</si>
  <si>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</si>
  <si>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</si>
  <si>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</si>
  <si>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</si>
  <si>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</si>
  <si>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</si>
  <si>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</si>
  <si>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</si>
  <si>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</si>
  <si>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</si>
  <si>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</si>
  <si>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</si>
  <si>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</si>
  <si>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</si>
  <si>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</si>
  <si>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</si>
  <si>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</si>
  <si>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</si>
  <si>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</si>
  <si>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</si>
  <si>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</si>
  <si>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</si>
  <si>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</si>
  <si>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</si>
  <si>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</si>
  <si>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</si>
  <si>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</si>
  <si>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</si>
  <si>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</si>
  <si>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</si>
  <si>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</si>
  <si>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</si>
  <si>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</si>
  <si>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</si>
  <si>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</si>
  <si>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</si>
  <si>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</si>
  <si>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</si>
  <si>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</si>
  <si>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</si>
  <si>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</si>
  <si>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</si>
  <si>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</si>
  <si>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</si>
  <si>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</si>
  <si>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</si>
  <si>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</si>
  <si>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</si>
  <si>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</si>
  <si>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</si>
  <si>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</si>
  <si>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</si>
  <si>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</si>
  <si>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</si>
  <si>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</si>
  <si>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</si>
  <si>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</si>
  <si>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</si>
  <si>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</si>
  <si>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</si>
  <si>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</si>
  <si>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</si>
  <si>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</si>
  <si>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</si>
  <si>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</si>
  <si>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</si>
  <si>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</si>
  <si>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</si>
  <si>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</si>
  <si>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</si>
  <si>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</si>
  <si>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</si>
  <si>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</si>
  <si>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</si>
  <si>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</si>
  <si>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</si>
  <si>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</si>
  <si>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</si>
  <si>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</si>
  <si>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</si>
  <si>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</si>
  <si>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</si>
  <si>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</si>
  <si>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</si>
  <si>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</si>
  <si>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</si>
  <si>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</si>
  <si>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</si>
  <si>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</si>
  <si>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</si>
  <si>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</si>
  <si>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</si>
  <si>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</si>
  <si>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</si>
  <si>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</si>
  <si>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</si>
  <si>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</si>
  <si>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</si>
  <si>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</si>
  <si>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</si>
  <si>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</si>
  <si>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</si>
  <si>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</si>
  <si>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</si>
  <si>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</si>
  <si>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</si>
  <si>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</si>
  <si>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</si>
  <si>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</si>
  <si>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</si>
  <si>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</si>
  <si>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</si>
  <si>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</si>
  <si>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</si>
  <si>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</si>
  <si>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</si>
  <si>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</si>
  <si>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</si>
  <si>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</si>
  <si>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</si>
  <si>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</si>
  <si>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</si>
  <si>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</si>
  <si>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</si>
  <si>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</si>
  <si>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</si>
  <si>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</si>
  <si>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</si>
  <si>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</si>
  <si>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</si>
  <si>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</si>
  <si>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</si>
  <si>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</si>
  <si>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</si>
  <si>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</si>
  <si>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</si>
  <si>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</si>
  <si>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</si>
  <si>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</si>
  <si>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</si>
  <si>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</si>
  <si>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</si>
  <si>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</si>
  <si>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</si>
  <si>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</si>
  <si>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</si>
  <si>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</si>
  <si>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</si>
  <si>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</si>
  <si>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</si>
  <si>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</si>
  <si>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</si>
  <si>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</si>
  <si>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</si>
  <si>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</si>
  <si>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</si>
  <si>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</si>
  <si>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</si>
  <si>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</si>
  <si>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</si>
  <si>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</si>
  <si>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</si>
  <si>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</si>
  <si>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</si>
  <si>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</si>
  <si>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</si>
  <si>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</si>
  <si>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</si>
  <si>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</si>
  <si>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</si>
  <si>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</si>
  <si>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</si>
  <si>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</si>
  <si>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</si>
  <si>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</si>
  <si>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</si>
  <si>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</si>
  <si>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</si>
  <si>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</si>
  <si>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</si>
  <si>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</si>
  <si>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</si>
  <si>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</si>
  <si>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</si>
  <si>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</si>
  <si>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</si>
  <si>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</si>
  <si>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</si>
  <si>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</si>
  <si>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</si>
  <si>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</si>
  <si>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</si>
  <si>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</si>
  <si>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</si>
  <si>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</si>
  <si>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</si>
  <si>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</si>
  <si>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</si>
  <si>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</si>
  <si>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</si>
  <si>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</si>
  <si>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</si>
  <si>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</si>
  <si>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</si>
  <si>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</si>
  <si>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</si>
  <si>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</si>
  <si>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</si>
  <si>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</si>
  <si>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</si>
  <si>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</si>
  <si>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</si>
  <si>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</si>
  <si>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</si>
  <si>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</si>
  <si>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</si>
  <si>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</si>
  <si>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</si>
  <si>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</si>
  <si>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</si>
  <si>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</si>
  <si>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</si>
  <si>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</si>
  <si>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</si>
  <si>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</si>
  <si>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</si>
  <si>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</si>
  <si>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</si>
  <si>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</si>
  <si>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</si>
  <si>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</si>
  <si>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</si>
  <si>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</si>
  <si>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</si>
  <si>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</si>
  <si>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</si>
  <si>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</si>
  <si>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</si>
  <si>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</si>
  <si>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</si>
  <si>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</si>
  <si>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</si>
  <si>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</si>
  <si>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</si>
  <si>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</si>
  <si>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</si>
  <si>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</si>
  <si>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</si>
  <si>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</si>
  <si>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</si>
  <si>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</si>
  <si>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</si>
  <si>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</si>
  <si>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</si>
  <si>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</si>
  <si>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</si>
  <si>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</si>
  <si>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</si>
  <si>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</si>
  <si>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</si>
  <si>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</si>
  <si>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</si>
  <si>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</si>
  <si>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</si>
  <si>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</si>
  <si>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</si>
  <si>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</si>
  <si>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</si>
  <si>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</si>
  <si>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</si>
  <si>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</si>
  <si>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</si>
  <si>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</si>
  <si>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</si>
  <si>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</si>
  <si>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</si>
  <si>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</si>
  <si>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</si>
  <si>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</si>
  <si>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</si>
  <si>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</si>
  <si>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</si>
  <si>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</si>
  <si>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</si>
  <si>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</si>
  <si>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</si>
  <si>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</si>
  <si>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</si>
  <si>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</si>
  <si>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</si>
  <si>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</si>
  <si>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</si>
  <si>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</si>
  <si>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</si>
  <si>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</si>
  <si>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</si>
  <si>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</si>
  <si>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</si>
  <si>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</si>
  <si>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</si>
  <si>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</si>
  <si>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</si>
  <si>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</si>
  <si>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</si>
  <si>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</si>
  <si>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</si>
  <si>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</si>
  <si>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</si>
  <si>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</si>
  <si>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</si>
  <si>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</si>
  <si>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</si>
  <si>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</si>
  <si>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</si>
  <si>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</si>
  <si>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</si>
  <si>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</si>
  <si>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</si>
  <si>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</si>
  <si>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</si>
  <si>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</si>
  <si>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</si>
  <si>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</si>
  <si>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</si>
  <si>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</si>
  <si>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</si>
  <si>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</si>
  <si>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</si>
  <si>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</si>
  <si>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</si>
  <si>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</si>
  <si>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</si>
  <si>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</si>
  <si>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</si>
  <si>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</si>
  <si>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</si>
  <si>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</si>
  <si>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</si>
  <si>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</si>
  <si>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</si>
  <si>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</si>
  <si>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</si>
  <si>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</si>
  <si>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</si>
  <si>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</si>
  <si>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</si>
  <si>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</si>
  <si>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</si>
  <si>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</si>
  <si>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</si>
  <si>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</si>
  <si>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</si>
  <si>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</si>
  <si>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</si>
  <si>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</si>
  <si>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</si>
  <si>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</si>
  <si>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</si>
  <si>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</si>
  <si>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</si>
  <si>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</si>
  <si>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</si>
  <si>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</si>
  <si>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</si>
  <si>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</si>
  <si>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</si>
  <si>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</si>
  <si>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</si>
  <si>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</si>
  <si>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</si>
  <si>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</si>
  <si>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</si>
  <si>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</si>
  <si>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</si>
  <si>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</si>
  <si>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</si>
  <si>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</si>
  <si>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</si>
  <si>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</si>
  <si>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</si>
  <si>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</si>
  <si>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</si>
  <si>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</si>
  <si>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</si>
  <si>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</si>
  <si>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</si>
  <si>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</si>
  <si>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</si>
  <si>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</si>
  <si>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</si>
  <si>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</si>
  <si>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</si>
  <si>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</si>
  <si>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</si>
  <si>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</si>
  <si>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</si>
  <si>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</si>
  <si>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</si>
  <si>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</si>
  <si>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</si>
  <si>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</si>
  <si>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</si>
  <si>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</si>
  <si>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</si>
  <si>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</si>
  <si>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</si>
  <si>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</si>
  <si>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</si>
  <si>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</si>
  <si>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</si>
  <si>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</si>
  <si>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</si>
  <si>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</si>
  <si>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</si>
  <si>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</si>
  <si>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</si>
  <si>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</si>
  <si>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</si>
  <si>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</si>
  <si>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</si>
  <si>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</si>
  <si>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</si>
  <si>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</si>
  <si>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</si>
  <si>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</si>
  <si>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</si>
  <si>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</si>
  <si>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</si>
  <si>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</si>
  <si>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</si>
  <si>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</si>
  <si>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</si>
  <si>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</si>
  <si>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</si>
  <si>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</si>
  <si>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</si>
  <si>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</si>
  <si>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</si>
  <si>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</si>
  <si>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</si>
  <si>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</si>
  <si>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</si>
  <si>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</si>
  <si>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</si>
  <si>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</si>
  <si>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</si>
  <si>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</si>
  <si>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</si>
  <si>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</si>
  <si>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</si>
  <si>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</si>
  <si>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</si>
  <si>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</si>
  <si>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</si>
  <si>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</si>
  <si>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</si>
  <si>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</si>
  <si>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</si>
  <si>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</si>
  <si>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</si>
  <si>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</si>
  <si>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</si>
  <si>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</si>
  <si>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</si>
  <si>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</si>
  <si>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</si>
  <si>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</si>
  <si>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</si>
  <si>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</si>
  <si>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</si>
  <si>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</si>
  <si>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</si>
  <si>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</si>
  <si>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</si>
  <si>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</si>
  <si>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</si>
  <si>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</si>
  <si>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</si>
  <si>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</si>
  <si>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</si>
  <si>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</si>
  <si>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</si>
  <si>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</si>
  <si>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</si>
  <si>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</si>
  <si>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</si>
  <si>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</si>
  <si>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</si>
  <si>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</si>
  <si>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</si>
  <si>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</si>
  <si>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</si>
  <si>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</si>
  <si>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</si>
  <si>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</si>
  <si>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</si>
  <si>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</si>
  <si>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</si>
  <si>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</si>
  <si>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</si>
  <si>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</si>
  <si>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</si>
  <si>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</si>
  <si>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</si>
  <si>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</si>
  <si>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</si>
  <si>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</si>
  <si>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</si>
  <si>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</si>
  <si>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</si>
  <si>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</si>
  <si>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</si>
  <si>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</si>
  <si>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</si>
  <si>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</si>
  <si>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</si>
  <si>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</si>
  <si>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</si>
  <si>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</si>
  <si>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</si>
  <si>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</si>
  <si>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</si>
  <si>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</si>
  <si>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</si>
  <si>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</si>
  <si>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</si>
  <si>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</si>
  <si>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</si>
  <si>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</si>
  <si>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</si>
  <si>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</si>
  <si>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</si>
  <si>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</si>
  <si>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</si>
  <si>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</si>
  <si>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</si>
  <si>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</si>
  <si>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</si>
  <si>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</si>
  <si>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</si>
  <si>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</si>
  <si>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</si>
  <si>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</si>
  <si>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</si>
  <si>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</si>
  <si>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</si>
  <si>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</si>
  <si>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</si>
  <si>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</si>
  <si>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</si>
  <si>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</si>
  <si>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</si>
  <si>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</si>
  <si>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</si>
  <si>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</si>
  <si>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</si>
  <si>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</si>
  <si>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</si>
  <si>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</si>
  <si>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</si>
  <si>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</si>
  <si>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</si>
  <si>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</si>
  <si>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</si>
  <si>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</si>
  <si>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</si>
  <si>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</si>
  <si>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</si>
  <si>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</si>
  <si>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</si>
  <si>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</si>
  <si>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</si>
  <si>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</si>
  <si>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</si>
  <si>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</si>
  <si>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</si>
  <si>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</si>
  <si>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</si>
  <si>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</si>
  <si>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</si>
  <si>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</si>
  <si>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</si>
  <si>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</si>
  <si>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</si>
  <si>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</si>
  <si>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</si>
  <si>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</si>
  <si>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</si>
  <si>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</si>
  <si>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</si>
  <si>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</si>
  <si>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</si>
  <si>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</si>
  <si>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</si>
  <si>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</si>
  <si>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</si>
  <si>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</si>
  <si>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</si>
  <si>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</si>
  <si>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</si>
  <si>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</si>
  <si>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</si>
  <si>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</si>
  <si>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</si>
  <si>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</si>
  <si>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</si>
  <si>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</si>
  <si>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</si>
  <si>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</si>
  <si>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</si>
  <si>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</si>
  <si>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</si>
  <si>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</si>
  <si>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</si>
  <si>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</si>
  <si>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</si>
  <si>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</si>
  <si>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</si>
  <si>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</si>
  <si>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</si>
  <si>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</si>
  <si>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</si>
  <si>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</si>
  <si>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</si>
  <si>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</si>
  <si>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</si>
  <si>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</si>
  <si>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</si>
  <si>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</si>
  <si>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</si>
  <si>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</si>
  <si>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</si>
  <si>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</si>
  <si>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</si>
  <si>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</si>
  <si>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</si>
  <si>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</si>
  <si>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</si>
  <si>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</si>
  <si>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</si>
  <si>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</si>
  <si>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</si>
  <si>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</si>
  <si>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</si>
  <si>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</si>
  <si>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</si>
  <si>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</si>
  <si>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</si>
  <si>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</si>
  <si>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</si>
  <si>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</si>
  <si>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</si>
  <si>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</si>
  <si>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</si>
  <si>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</si>
  <si>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</si>
  <si>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</si>
  <si>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</si>
  <si>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</si>
  <si>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</si>
  <si>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</si>
  <si>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</si>
  <si>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</si>
  <si>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</si>
  <si>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</si>
  <si>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</si>
  <si>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</si>
  <si>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</si>
  <si>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</si>
  <si>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</si>
  <si>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</si>
  <si>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</si>
  <si>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</si>
  <si>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</si>
  <si>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</si>
  <si>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</si>
  <si>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</si>
  <si>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</si>
  <si>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</si>
  <si>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</si>
  <si>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</si>
  <si>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</si>
  <si>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</si>
  <si>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</si>
  <si>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</si>
  <si>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</si>
  <si>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</si>
  <si>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</si>
  <si>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</si>
  <si>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</si>
  <si>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</si>
  <si>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</si>
  <si>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</si>
  <si>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</si>
  <si>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</si>
  <si>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</si>
  <si>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</si>
  <si>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</si>
  <si>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</si>
  <si>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</si>
  <si>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</si>
  <si>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</si>
  <si>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</si>
  <si>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</si>
  <si>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</si>
  <si>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</si>
  <si>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</si>
  <si>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</si>
  <si>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</si>
  <si>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</si>
  <si>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</si>
  <si>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</si>
  <si>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</si>
  <si>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</si>
  <si>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</si>
  <si>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</si>
  <si>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</si>
  <si>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</si>
  <si>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</si>
  <si>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</si>
  <si>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</si>
  <si>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</si>
  <si>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</si>
  <si>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</si>
  <si>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</si>
  <si>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</si>
  <si>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</si>
  <si>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</si>
  <si>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</si>
  <si>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</si>
  <si>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</si>
  <si>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</si>
  <si>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</si>
  <si>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</si>
  <si>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</si>
  <si>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</si>
  <si>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</si>
  <si>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</si>
  <si>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</si>
  <si>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</si>
  <si>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</si>
  <si>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</si>
  <si>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</si>
  <si>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</si>
  <si>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</si>
  <si>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</si>
  <si>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</si>
  <si>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</si>
  <si>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</si>
  <si>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</si>
  <si>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</si>
  <si>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</si>
  <si>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</si>
  <si>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</si>
  <si>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</si>
  <si>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</si>
  <si>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</si>
  <si>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</si>
  <si>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</si>
  <si>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</si>
  <si>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</si>
  <si>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</si>
  <si>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</si>
  <si>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</si>
  <si>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</si>
  <si>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</si>
  <si>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</si>
  <si>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</si>
  <si>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</si>
  <si>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</si>
  <si>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</si>
  <si>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</si>
  <si>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</si>
  <si>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</si>
  <si>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</si>
  <si>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</si>
  <si>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</si>
  <si>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</si>
  <si>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</si>
  <si>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</si>
  <si>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</si>
  <si>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</si>
  <si>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</si>
  <si>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</si>
  <si>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</si>
  <si>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</si>
  <si>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</si>
  <si>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</si>
  <si>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</si>
  <si>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</si>
  <si>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</si>
  <si>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</si>
  <si>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</si>
  <si>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</si>
  <si>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</si>
  <si>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</si>
  <si>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</si>
  <si>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</si>
  <si>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</si>
  <si>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</si>
  <si>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</si>
  <si>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</si>
  <si>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</si>
  <si>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</si>
  <si>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</si>
  <si>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</si>
  <si>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</si>
  <si>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</si>
  <si>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</si>
  <si>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</si>
  <si>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</si>
  <si>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</si>
  <si>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</si>
  <si>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</si>
  <si>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</si>
  <si>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</si>
  <si>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</si>
  <si>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</si>
  <si>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</si>
  <si>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</si>
  <si>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</si>
  <si>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</si>
  <si>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</si>
  <si>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</si>
  <si>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</si>
  <si>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</si>
  <si>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</si>
  <si>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</si>
  <si>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</si>
  <si>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</si>
  <si>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</si>
  <si>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</si>
  <si>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</si>
  <si>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</si>
  <si>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</si>
  <si>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</si>
  <si>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</si>
  <si>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</si>
  <si>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</si>
  <si>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</si>
  <si>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</si>
  <si>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</si>
  <si>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</si>
  <si>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</si>
  <si>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</si>
  <si>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</si>
  <si>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</si>
  <si>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</si>
  <si>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</si>
  <si>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</si>
  <si>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</si>
  <si>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</si>
  <si>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</si>
  <si>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</si>
  <si>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</si>
  <si>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</si>
  <si>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</si>
  <si>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</si>
  <si>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</si>
  <si>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</si>
  <si>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</si>
  <si>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</si>
  <si>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</si>
  <si>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</si>
  <si>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</si>
  <si>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</si>
  <si>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</si>
  <si>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</si>
  <si>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</si>
  <si>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</si>
  <si>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</si>
  <si>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</si>
  <si>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</si>
  <si>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</si>
  <si>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</si>
  <si>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</si>
  <si>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</si>
  <si>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</si>
  <si>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</si>
  <si>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</si>
  <si>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</si>
  <si>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</si>
  <si>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</si>
  <si>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</si>
  <si>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</si>
  <si>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</si>
  <si>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</si>
  <si>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</si>
  <si>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</si>
  <si>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</si>
  <si>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</si>
  <si>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</si>
  <si>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</si>
  <si>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</si>
  <si>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</si>
  <si>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</si>
  <si>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</si>
  <si>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</si>
  <si>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</si>
  <si>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</si>
  <si>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</si>
  <si>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</si>
  <si>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</si>
  <si>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</si>
  <si>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</si>
  <si>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</si>
  <si>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</si>
  <si>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</si>
  <si>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</si>
  <si>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</si>
  <si>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</si>
  <si>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</si>
  <si>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</si>
  <si>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</si>
  <si>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</si>
  <si>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</si>
  <si>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</si>
  <si>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</si>
  <si>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</si>
  <si>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</si>
  <si>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</si>
  <si>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</si>
  <si>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</si>
  <si>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</si>
  <si>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</si>
  <si>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</si>
  <si>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</si>
  <si>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</si>
  <si>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</si>
  <si>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</si>
  <si>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</si>
  <si>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</si>
  <si>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</si>
  <si>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</si>
  <si>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</si>
  <si>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</si>
  <si>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</si>
  <si>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</si>
  <si>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</si>
  <si>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</si>
  <si>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</si>
  <si>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</si>
  <si>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</si>
  <si>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</si>
  <si>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</si>
  <si>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</si>
  <si>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</si>
  <si>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</si>
  <si>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</si>
  <si>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</si>
  <si>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</si>
  <si>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</si>
  <si>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</si>
  <si>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</si>
  <si>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</si>
  <si>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</si>
  <si>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</si>
  <si>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</si>
  <si>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</si>
  <si>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</si>
  <si>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</si>
  <si>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</si>
  <si>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</si>
  <si>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</si>
  <si>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</si>
  <si>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</si>
  <si>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</si>
  <si>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</si>
  <si>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</si>
  <si>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</si>
  <si>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</si>
  <si>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</si>
  <si>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</si>
  <si>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</si>
  <si>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</si>
  <si>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</si>
  <si>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</si>
  <si>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</si>
  <si>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</si>
  <si>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</si>
  <si>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</si>
  <si>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</si>
  <si>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</si>
  <si>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</si>
  <si>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</si>
  <si>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</si>
  <si>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</si>
  <si>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</si>
  <si>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</si>
  <si>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</si>
  <si>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</si>
  <si>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</si>
  <si>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</si>
  <si>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</si>
  <si>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</si>
  <si>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</si>
  <si>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</si>
  <si>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</si>
  <si>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</si>
  <si>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</si>
  <si>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</si>
  <si>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</si>
  <si>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</si>
  <si>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</si>
  <si>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</si>
  <si>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</si>
  <si>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</si>
  <si>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</si>
  <si>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</si>
  <si>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</si>
  <si>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</si>
  <si>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</si>
  <si>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</si>
  <si>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</si>
  <si>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</si>
  <si>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</si>
  <si>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</si>
  <si>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</si>
  <si>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</si>
  <si>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</si>
  <si>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</si>
  <si>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</si>
  <si>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</si>
  <si>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</si>
  <si>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</si>
  <si>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</si>
  <si>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</si>
  <si>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</si>
  <si>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</si>
  <si>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</si>
  <si>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</si>
  <si>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</si>
  <si>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</si>
  <si>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</si>
  <si>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</si>
  <si>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</si>
  <si>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</si>
  <si>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</si>
  <si>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</si>
  <si>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</si>
  <si>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</si>
  <si>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</si>
  <si>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</si>
  <si>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</si>
  <si>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</si>
  <si>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</si>
  <si>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</si>
  <si>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</si>
  <si>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</si>
  <si>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</si>
  <si>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</si>
  <si>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</si>
  <si>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</si>
  <si>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</si>
  <si>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</si>
  <si>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</si>
  <si>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</si>
  <si>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</si>
  <si>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</si>
  <si>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</si>
  <si>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</si>
  <si>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</si>
  <si>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</si>
  <si>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</si>
  <si>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</si>
  <si>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</si>
  <si>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</si>
  <si>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</si>
  <si>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</si>
  <si>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</si>
  <si>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</si>
  <si>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</si>
  <si>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</si>
  <si>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</si>
  <si>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</si>
  <si>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</si>
  <si>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</si>
  <si>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</si>
  <si>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</si>
  <si>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</si>
  <si>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</si>
  <si>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</si>
  <si>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</si>
  <si>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</si>
  <si>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</si>
  <si>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</si>
  <si>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</si>
  <si>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</si>
  <si>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</si>
  <si>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</si>
  <si>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</si>
  <si>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</si>
  <si>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</si>
  <si>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</si>
  <si>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</si>
  <si>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</si>
  <si>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</si>
  <si>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</si>
  <si>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</si>
  <si>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</si>
  <si>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</si>
  <si>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</si>
  <si>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</si>
  <si>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</si>
  <si>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</si>
  <si>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</si>
  <si>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</si>
  <si>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</si>
  <si>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</si>
  <si>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</si>
  <si>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</si>
  <si>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</si>
  <si>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</si>
  <si>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</si>
  <si>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</si>
  <si>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</si>
  <si>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</si>
  <si>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</si>
  <si>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</si>
  <si>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</si>
  <si>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</si>
  <si>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</si>
  <si>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</si>
  <si>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</si>
  <si>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</si>
  <si>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</si>
  <si>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</si>
  <si>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</si>
  <si>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</si>
  <si>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</si>
  <si>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</si>
  <si>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</si>
  <si>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</si>
  <si>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</si>
  <si>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</si>
  <si>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</si>
  <si>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</si>
  <si>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</si>
  <si>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</si>
  <si>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</si>
  <si>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</si>
  <si>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</si>
  <si>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</si>
  <si>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</si>
  <si>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</si>
  <si>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</si>
  <si>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</si>
  <si>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</si>
  <si>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</si>
  <si>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</si>
  <si>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</si>
  <si>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</si>
  <si>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</si>
  <si>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</si>
  <si>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</si>
  <si>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</si>
  <si>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</si>
  <si>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</si>
  <si>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</si>
  <si>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</si>
  <si>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</si>
  <si>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</si>
  <si>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</si>
  <si>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</si>
  <si>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</si>
  <si>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</si>
  <si>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</si>
  <si>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</si>
  <si>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</si>
  <si>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</si>
  <si>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</si>
  <si>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</si>
  <si>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</si>
  <si>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</si>
  <si>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</si>
  <si>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</si>
  <si>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</si>
  <si>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</si>
  <si>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</si>
  <si>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</si>
  <si>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</si>
  <si>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</si>
  <si>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</si>
  <si>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</si>
  <si>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</si>
  <si>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</si>
  <si>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</si>
  <si>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</si>
  <si>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</si>
  <si>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</si>
  <si>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</si>
  <si>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</si>
  <si>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</si>
  <si>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</si>
  <si>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</si>
  <si>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</si>
  <si>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</si>
  <si>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</si>
  <si>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</si>
  <si>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</si>
  <si>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</si>
  <si>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</si>
  <si>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</si>
  <si>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</si>
  <si>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</si>
  <si>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</si>
  <si>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</si>
  <si>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</si>
  <si>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</si>
  <si>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</si>
  <si>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</si>
  <si>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</si>
  <si>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</si>
  <si>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</si>
  <si>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</si>
  <si>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</si>
  <si>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</si>
  <si>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</si>
  <si>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</si>
  <si>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</si>
  <si>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</si>
  <si>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</si>
  <si>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</si>
  <si>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</si>
  <si>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</si>
  <si>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</si>
  <si>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</si>
  <si>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</si>
  <si>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</si>
  <si>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</si>
  <si>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</si>
  <si>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</si>
  <si>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</si>
  <si>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</si>
  <si>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</si>
  <si>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</si>
  <si>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</si>
  <si>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</si>
  <si>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</si>
  <si>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</si>
  <si>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</si>
  <si>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</si>
  <si>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</si>
  <si>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</si>
  <si>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</si>
  <si>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</si>
  <si>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</si>
  <si>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</si>
  <si>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</si>
  <si>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</si>
  <si>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</si>
  <si>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</si>
  <si>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</si>
  <si>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</si>
  <si>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</si>
  <si>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</si>
  <si>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</si>
  <si>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</si>
  <si>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</si>
  <si>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</si>
  <si>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</si>
  <si>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</si>
  <si>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</si>
  <si>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</si>
  <si>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</si>
  <si>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</si>
  <si>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</si>
  <si>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</si>
  <si>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</si>
  <si>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</si>
  <si>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</si>
  <si>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</si>
  <si>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</si>
  <si>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</si>
  <si>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</si>
  <si>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</si>
  <si>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</si>
  <si>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</si>
  <si>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</si>
  <si>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</si>
  <si>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</si>
  <si>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</si>
  <si>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</si>
  <si>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</si>
  <si>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</si>
  <si>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</si>
  <si>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</si>
  <si>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</si>
  <si>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</si>
  <si>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</si>
  <si>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</si>
  <si>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</si>
  <si>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</si>
  <si>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</si>
  <si>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</si>
  <si>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</si>
  <si>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</si>
  <si>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</si>
  <si>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</si>
  <si>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</si>
  <si>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</si>
  <si>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</si>
  <si>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</si>
  <si>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</si>
  <si>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</si>
  <si>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</si>
  <si>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</si>
  <si>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</si>
  <si>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</si>
  <si>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</si>
  <si>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</si>
  <si>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</si>
  <si>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</si>
  <si>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</si>
  <si>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</si>
  <si>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</si>
  <si>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</si>
  <si>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</si>
  <si>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</si>
  <si>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</si>
  <si>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</si>
  <si>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</si>
  <si>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</si>
  <si>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</si>
  <si>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</si>
  <si>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</si>
  <si>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</si>
  <si>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</si>
  <si>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</si>
  <si>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</si>
  <si>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</si>
  <si>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</si>
  <si>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</si>
  <si>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</si>
  <si>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</si>
  <si>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</si>
  <si>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</si>
  <si>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</si>
  <si>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</si>
  <si>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</si>
  <si>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</si>
  <si>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</si>
  <si>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</si>
  <si>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</si>
  <si>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</si>
  <si>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</si>
  <si>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</si>
  <si>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</si>
  <si>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</si>
  <si>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</si>
  <si>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</si>
  <si>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</si>
  <si>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</si>
  <si>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</si>
  <si>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</si>
  <si>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</si>
  <si>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</si>
  <si>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</si>
  <si>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</si>
  <si>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</si>
  <si>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</si>
  <si>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</si>
  <si>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</si>
  <si>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</si>
  <si>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</si>
  <si>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</si>
  <si>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</si>
  <si>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</si>
  <si>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</si>
  <si>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</si>
  <si>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</si>
  <si>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</si>
  <si>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</si>
  <si>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</si>
  <si>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</si>
  <si>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</si>
  <si>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</si>
  <si>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</si>
  <si>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</si>
  <si>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</si>
  <si>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</si>
  <si>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</si>
  <si>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</si>
  <si>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</si>
  <si>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</si>
  <si>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</si>
  <si>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</si>
  <si>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</si>
  <si>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</si>
  <si>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</si>
  <si>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</si>
  <si>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</si>
  <si>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</si>
  <si>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</si>
  <si>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</si>
  <si>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</si>
  <si>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</si>
  <si>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</si>
  <si>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</si>
  <si>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</si>
  <si>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</si>
  <si>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</si>
  <si>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</si>
  <si>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</si>
  <si>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</si>
  <si>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</si>
  <si>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</si>
  <si>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</si>
  <si>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</si>
  <si>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</si>
  <si>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</si>
  <si>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</si>
  <si>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</si>
  <si>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</si>
  <si>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</si>
  <si>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</si>
  <si>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</si>
  <si>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</si>
  <si>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</si>
  <si>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</si>
  <si>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</si>
  <si>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</si>
  <si>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</si>
  <si>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</si>
  <si>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</si>
  <si>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</si>
  <si>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</si>
  <si>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</si>
  <si>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</si>
  <si>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</si>
  <si>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</si>
  <si>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</si>
  <si>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</si>
  <si>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</si>
  <si>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</si>
  <si>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</si>
  <si>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</si>
  <si>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</si>
  <si>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</si>
  <si>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</si>
  <si>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</si>
  <si>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</si>
  <si>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</si>
  <si>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</si>
  <si>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</si>
  <si>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</si>
  <si>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</si>
  <si>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</si>
  <si>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</si>
  <si>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</si>
  <si>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</si>
  <si>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</si>
  <si>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</si>
  <si>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</si>
  <si>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</si>
  <si>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</si>
  <si>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</si>
  <si>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</si>
  <si>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</si>
  <si>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</si>
  <si>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</si>
  <si>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</si>
  <si>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</si>
  <si>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</si>
  <si>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</si>
  <si>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</si>
  <si>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</si>
  <si>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</si>
  <si>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</si>
  <si>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</si>
  <si>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</si>
  <si>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</si>
  <si>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</si>
  <si>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</si>
  <si>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</si>
  <si>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</si>
  <si>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</si>
  <si>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</si>
  <si>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</si>
  <si>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</si>
  <si>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</si>
  <si>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</si>
  <si>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</si>
  <si>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</si>
  <si>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</si>
  <si>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</si>
  <si>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</si>
  <si>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</si>
  <si>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</si>
  <si>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</si>
  <si>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</si>
  <si>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</si>
  <si>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</si>
  <si>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</si>
  <si>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</si>
  <si>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</si>
  <si>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</si>
  <si>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</si>
  <si>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</si>
  <si>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</si>
  <si>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</si>
  <si>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</si>
  <si>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</si>
  <si>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</si>
  <si>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</si>
  <si>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</si>
  <si>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</si>
  <si>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</si>
  <si>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</si>
  <si>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</si>
  <si>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</si>
  <si>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</si>
  <si>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</si>
  <si>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</si>
  <si>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</si>
  <si>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</si>
  <si>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</si>
  <si>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</si>
  <si>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</si>
  <si>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</si>
  <si>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</si>
  <si>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</si>
  <si>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</si>
  <si>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</si>
  <si>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</si>
  <si>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</si>
  <si>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</si>
  <si>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</si>
  <si>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</si>
  <si>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</si>
  <si>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</si>
  <si>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</si>
  <si>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</si>
  <si>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</si>
  <si>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</si>
  <si>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</si>
  <si>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</si>
  <si>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</si>
  <si>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</si>
  <si>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</si>
  <si>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</si>
  <si>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</si>
  <si>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</si>
  <si>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</si>
  <si>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</si>
  <si>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</si>
  <si>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</si>
  <si>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</si>
  <si>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</si>
  <si>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</si>
  <si>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</si>
  <si>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</si>
  <si>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</si>
  <si>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</si>
  <si>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</si>
  <si>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</si>
  <si>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</si>
  <si>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</si>
  <si>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</si>
  <si>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</si>
  <si>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</si>
  <si>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</si>
  <si>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</si>
  <si>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</si>
  <si>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</si>
  <si>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</si>
  <si>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</si>
  <si>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</si>
  <si>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</si>
  <si>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</si>
  <si>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</si>
  <si>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</si>
  <si>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</si>
  <si>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</si>
  <si>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</si>
  <si>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</si>
  <si>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</si>
  <si>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</si>
  <si>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</si>
  <si>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</si>
  <si>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</si>
  <si>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</si>
  <si>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</si>
  <si>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</si>
  <si>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</si>
  <si>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</si>
  <si>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</si>
  <si>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</si>
  <si>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</si>
  <si>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</si>
  <si>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</si>
  <si>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</si>
  <si>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</si>
  <si>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</si>
  <si>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</si>
  <si>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</si>
  <si>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</si>
  <si>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</si>
  <si>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</si>
  <si>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</si>
  <si>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</si>
  <si>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</si>
  <si>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</si>
  <si>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</si>
  <si>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</si>
  <si>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</si>
  <si>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</si>
  <si>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</si>
  <si>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</si>
  <si>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</si>
  <si>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</si>
  <si>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</si>
  <si>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</si>
  <si>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</si>
  <si>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</si>
  <si>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</si>
  <si>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</si>
  <si>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</si>
  <si>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</si>
  <si>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</si>
  <si>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</si>
  <si>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</si>
  <si>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</si>
  <si>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</si>
  <si>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</si>
  <si>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</si>
  <si>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</si>
  <si>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</si>
  <si>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</si>
  <si>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</si>
  <si>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</si>
  <si>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</si>
  <si>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</si>
  <si>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</si>
  <si>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</si>
  <si>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</si>
  <si>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</si>
  <si>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</si>
  <si>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</si>
  <si>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</si>
  <si>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</si>
  <si>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</si>
  <si>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</si>
  <si>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</si>
  <si>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</si>
  <si>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</si>
  <si>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</si>
  <si>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</si>
  <si>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</si>
  <si>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</si>
  <si>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</si>
  <si>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</si>
  <si>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</si>
  <si>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</si>
  <si>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</si>
  <si>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</si>
  <si>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</si>
  <si>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</si>
  <si>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</si>
  <si>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</si>
  <si>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</si>
  <si>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</si>
  <si>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</si>
  <si>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</si>
  <si>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</si>
  <si>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</si>
  <si>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</si>
  <si>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</si>
  <si>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</si>
  <si>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</si>
  <si>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</si>
  <si>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</si>
  <si>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</si>
  <si>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</si>
  <si>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</si>
  <si>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</si>
  <si>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</si>
  <si>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</si>
  <si>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</si>
  <si>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</si>
  <si>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</si>
  <si>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</si>
  <si>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</si>
  <si>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</si>
  <si>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</si>
  <si>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</si>
  <si>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</si>
  <si>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</si>
  <si>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</si>
  <si>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</si>
  <si>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</si>
  <si>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</si>
  <si>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</si>
  <si>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</si>
  <si>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</si>
  <si>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</si>
  <si>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</si>
  <si>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</si>
  <si>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</si>
  <si>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</si>
  <si>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</si>
  <si>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</si>
  <si>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</si>
  <si>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</si>
  <si>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</si>
  <si>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</si>
  <si>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</si>
  <si>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</si>
  <si>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</si>
  <si>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</si>
  <si>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</si>
  <si>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</si>
  <si>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</si>
  <si>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</si>
  <si>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</si>
  <si>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</si>
  <si>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</si>
  <si>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</si>
  <si>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</si>
  <si>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</si>
  <si>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</si>
  <si>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</si>
  <si>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</si>
  <si>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</si>
  <si>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</si>
  <si>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</si>
  <si>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</si>
  <si>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</si>
  <si>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</si>
  <si>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</si>
  <si>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</si>
  <si>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</si>
  <si>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</si>
  <si>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</si>
  <si>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</si>
  <si>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</si>
  <si>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</si>
  <si>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</si>
  <si>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</si>
  <si>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</si>
  <si>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</si>
  <si>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</si>
  <si>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</si>
  <si>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</si>
  <si>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</si>
  <si>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</si>
  <si>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</si>
  <si>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</si>
  <si>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</si>
  <si>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</si>
  <si>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</si>
  <si>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</si>
  <si>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</si>
  <si>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</si>
  <si>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</si>
  <si>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</si>
  <si>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</si>
  <si>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</si>
  <si>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</si>
  <si>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</si>
  <si>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</si>
  <si>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</si>
  <si>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</si>
  <si>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</si>
  <si>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</si>
  <si>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</si>
  <si>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</si>
  <si>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</si>
  <si>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</si>
  <si>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</si>
  <si>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</si>
  <si>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</si>
  <si>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</si>
  <si>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</si>
  <si>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</si>
  <si>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</si>
  <si>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</si>
  <si>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</si>
  <si>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</si>
  <si>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</si>
  <si>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</si>
  <si>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</si>
  <si>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</si>
  <si>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</si>
  <si>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</si>
  <si>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</si>
  <si>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</si>
  <si>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</si>
  <si>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</si>
  <si>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</si>
  <si>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</si>
  <si>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</si>
  <si>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</si>
  <si>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</si>
  <si>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</si>
  <si>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</si>
  <si>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</si>
  <si>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</si>
  <si>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</si>
  <si>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</si>
  <si>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</si>
  <si>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</si>
  <si>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</si>
  <si>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</si>
  <si>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</si>
  <si>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</si>
  <si>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</si>
  <si>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</si>
  <si>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</si>
  <si>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</si>
  <si>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</si>
  <si>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</si>
  <si>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</si>
  <si>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</si>
  <si>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</si>
  <si>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</si>
  <si>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</si>
  <si>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</si>
  <si>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</si>
  <si>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</si>
  <si>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</si>
  <si>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</si>
  <si>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</si>
  <si>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</si>
  <si>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</si>
  <si>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</si>
  <si>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</si>
  <si>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</si>
  <si>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</si>
  <si>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</si>
  <si>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</si>
  <si>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</si>
  <si>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</si>
  <si>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</si>
  <si>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</si>
  <si>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</si>
  <si>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</si>
  <si>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</si>
  <si>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</si>
  <si>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</si>
  <si>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</si>
  <si>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</si>
  <si>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</si>
  <si>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</si>
  <si>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</si>
  <si>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</si>
  <si>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</si>
  <si>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</si>
  <si>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</si>
  <si>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</si>
  <si>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</si>
  <si>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</si>
  <si>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</si>
  <si>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</si>
  <si>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</si>
  <si>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</si>
  <si>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</si>
  <si>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</si>
  <si>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</si>
  <si>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</si>
  <si>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</si>
  <si>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</si>
  <si>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</si>
  <si>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</si>
  <si>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</si>
  <si>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</si>
  <si>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</si>
  <si>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</si>
  <si>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</si>
  <si>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</si>
  <si>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</si>
  <si>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</si>
  <si>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</si>
  <si>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</si>
  <si>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</si>
  <si>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</si>
  <si>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</si>
  <si>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</si>
  <si>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</si>
  <si>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</si>
  <si>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</si>
  <si>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</si>
  <si>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</si>
  <si>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</si>
  <si>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</si>
  <si>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</si>
  <si>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</si>
  <si>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</si>
  <si>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</si>
  <si>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</si>
  <si>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</si>
  <si>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</si>
  <si>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</si>
  <si>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</si>
  <si>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</si>
  <si>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</si>
  <si>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</si>
  <si>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</si>
  <si>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</si>
  <si>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</si>
  <si>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</si>
  <si>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</si>
  <si>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</si>
  <si>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</si>
  <si>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</si>
  <si>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</si>
  <si>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</si>
  <si>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</si>
  <si>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</si>
  <si>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</si>
  <si>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</si>
  <si>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</si>
  <si>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</si>
  <si>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</si>
  <si>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</si>
  <si>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</si>
  <si>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</si>
  <si>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</si>
  <si>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</si>
  <si>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</si>
  <si>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</si>
  <si>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</si>
  <si>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</si>
  <si>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</si>
  <si>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</si>
  <si>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</si>
  <si>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</si>
  <si>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</si>
  <si>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</si>
  <si>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</si>
  <si>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</si>
  <si>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</si>
  <si>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</si>
  <si>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</si>
  <si>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</si>
  <si>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</si>
  <si>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</si>
  <si>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</si>
  <si>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</si>
  <si>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</si>
  <si>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</si>
  <si>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</si>
  <si>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</si>
  <si>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</si>
  <si>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</si>
  <si>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</si>
  <si>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</si>
  <si>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</si>
  <si>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</si>
  <si>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</si>
  <si>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</si>
  <si>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</si>
  <si>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</si>
  <si>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</si>
  <si>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</si>
  <si>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</si>
  <si>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</si>
  <si>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</si>
  <si>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</si>
  <si>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</si>
  <si>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</si>
  <si>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</si>
  <si>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</si>
  <si>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</si>
  <si>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</si>
  <si>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</si>
  <si>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</si>
  <si>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</si>
  <si>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</si>
  <si>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</si>
  <si>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</si>
  <si>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</si>
  <si>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</si>
  <si>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</si>
  <si>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</si>
  <si>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</si>
  <si>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</si>
  <si>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</si>
  <si>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</si>
  <si>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</si>
  <si>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</si>
  <si>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</si>
  <si>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</si>
  <si>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</si>
  <si>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</si>
  <si>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</si>
  <si>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</si>
  <si>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</si>
  <si>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</si>
  <si>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</si>
  <si>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</si>
  <si>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</si>
  <si>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</si>
  <si>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</si>
  <si>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</si>
  <si>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</si>
  <si>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</si>
  <si>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</si>
  <si>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</si>
  <si>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</si>
  <si>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</si>
  <si>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</si>
  <si>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</si>
  <si>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</si>
  <si>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</si>
  <si>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</si>
  <si>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</si>
  <si>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</si>
  <si>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</si>
  <si>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</si>
  <si>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</si>
  <si>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</si>
  <si>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</si>
  <si>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</si>
  <si>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</si>
  <si>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</si>
  <si>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</si>
  <si>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</si>
  <si>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</si>
  <si>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</si>
  <si>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</si>
  <si>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</si>
  <si>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</si>
  <si>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</si>
  <si>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</si>
  <si>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</si>
  <si>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</si>
  <si>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</si>
  <si>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</si>
  <si>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</si>
  <si>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</si>
  <si>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</si>
  <si>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</si>
  <si>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</si>
  <si>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</si>
  <si>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</si>
  <si>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</si>
  <si>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</si>
  <si>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</si>
  <si>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</si>
  <si>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</si>
  <si>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</si>
  <si>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</si>
  <si>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</si>
  <si>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</si>
  <si>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</si>
  <si>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</si>
  <si>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</si>
  <si>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</si>
  <si>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</si>
  <si>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</si>
  <si>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</si>
  <si>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</si>
  <si>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</si>
  <si>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</si>
  <si>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</si>
  <si>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</si>
  <si>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</si>
  <si>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</si>
  <si>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</si>
  <si>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</si>
  <si>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</si>
  <si>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</si>
  <si>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</si>
  <si>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</si>
  <si>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</si>
  <si>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</si>
  <si>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</si>
  <si>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</si>
  <si>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</si>
  <si>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</si>
  <si>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</si>
  <si>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</si>
  <si>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</si>
  <si>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</si>
  <si>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</si>
  <si>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</si>
  <si>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</si>
  <si>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</si>
  <si>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</si>
  <si>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</si>
  <si>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</si>
  <si>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</si>
  <si>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</si>
  <si>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</si>
  <si>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</si>
  <si>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</si>
  <si>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</si>
  <si>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</si>
  <si>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</si>
  <si>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</si>
  <si>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</si>
  <si>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</si>
  <si>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</si>
  <si>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</si>
  <si>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</si>
  <si>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</si>
  <si>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</si>
  <si>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</si>
  <si>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</si>
  <si>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</si>
  <si>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</si>
  <si>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</si>
  <si>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</si>
  <si>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</si>
  <si>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</si>
  <si>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</si>
  <si>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</si>
  <si>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</si>
  <si>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</si>
  <si>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</si>
  <si>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</si>
  <si>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</si>
  <si>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</si>
  <si>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</si>
  <si>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</si>
  <si>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</si>
  <si>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</si>
  <si>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</si>
  <si>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</si>
  <si>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</si>
  <si>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</si>
  <si>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</si>
  <si>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</si>
  <si>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</si>
  <si>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</si>
  <si>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</si>
  <si>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</si>
  <si>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</si>
  <si>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</si>
  <si>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</si>
  <si>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</si>
  <si>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</si>
  <si>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</si>
  <si>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</si>
  <si>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</si>
  <si>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</si>
  <si>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</si>
  <si>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</si>
  <si>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</si>
  <si>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</si>
  <si>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</si>
  <si>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</si>
  <si>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</si>
  <si>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</si>
  <si>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</si>
  <si>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</si>
  <si>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</si>
  <si>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</si>
  <si>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</si>
  <si>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</si>
  <si>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</si>
  <si>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</si>
  <si>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</si>
  <si>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</si>
  <si>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</si>
  <si>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</si>
  <si>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</si>
  <si>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</si>
  <si>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</si>
  <si>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</si>
  <si>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</si>
  <si>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</si>
  <si>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</si>
  <si>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</si>
  <si>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</si>
  <si>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</si>
  <si>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</si>
  <si>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</si>
  <si>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</si>
  <si>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</si>
  <si>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</si>
  <si>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</si>
  <si>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</si>
  <si>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</si>
  <si>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</si>
  <si>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</si>
  <si>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</si>
  <si>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</si>
  <si>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</si>
  <si>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</si>
  <si>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</si>
  <si>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</si>
  <si>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</si>
  <si>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</si>
  <si>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</si>
  <si>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</si>
  <si>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</si>
  <si>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</si>
  <si>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</si>
  <si>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</si>
  <si>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</si>
  <si>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</si>
  <si>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</si>
  <si>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</si>
  <si>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</si>
  <si>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</si>
  <si>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</si>
  <si>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</si>
  <si>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</si>
  <si>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</si>
  <si>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</si>
  <si>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</si>
  <si>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</si>
  <si>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</si>
  <si>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</si>
  <si>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</si>
  <si>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</si>
  <si>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</si>
  <si>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</si>
  <si>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</si>
  <si>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</si>
  <si>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</si>
  <si>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</si>
  <si>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</si>
  <si>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</si>
  <si>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</si>
  <si>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</si>
  <si>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</si>
  <si>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</si>
  <si>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</si>
  <si>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</si>
  <si>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</si>
  <si>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</si>
  <si>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</si>
  <si>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</si>
  <si>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</si>
  <si>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</si>
  <si>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</si>
  <si>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</si>
  <si>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</si>
  <si>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</si>
  <si>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</si>
  <si>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</si>
  <si>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</si>
  <si>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</si>
  <si>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</si>
  <si>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</si>
  <si>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</si>
  <si>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</si>
  <si>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</si>
  <si>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</si>
  <si>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</si>
  <si>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</si>
  <si>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</si>
  <si>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</si>
  <si>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</si>
  <si>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</si>
  <si>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</si>
  <si>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</si>
  <si>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</si>
  <si>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</si>
  <si>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</si>
  <si>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</si>
  <si>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</si>
  <si>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</si>
  <si>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</si>
  <si>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</si>
  <si>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</si>
  <si>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</si>
  <si>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</si>
  <si>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</si>
  <si>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</si>
  <si>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</si>
  <si>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</si>
  <si>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</si>
  <si>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</si>
  <si>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</si>
  <si>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</si>
  <si>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</si>
  <si>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</si>
  <si>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</si>
  <si>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</si>
  <si>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</si>
  <si>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</si>
  <si>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</si>
  <si>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</si>
  <si>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</si>
  <si>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</si>
  <si>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</si>
  <si>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</si>
  <si>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</si>
  <si>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</si>
  <si>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</si>
  <si>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</si>
  <si>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</si>
  <si>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</si>
  <si>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</si>
  <si>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</si>
  <si>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</si>
  <si>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</si>
  <si>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</si>
  <si>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</si>
  <si>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</si>
  <si>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</si>
  <si>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</si>
  <si>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</si>
  <si>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</si>
  <si>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</si>
  <si>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</si>
  <si>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</si>
  <si>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</si>
  <si>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</si>
  <si>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</si>
  <si>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</si>
  <si>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</si>
  <si>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</si>
  <si>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</si>
  <si>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</si>
  <si>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</si>
  <si>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</si>
  <si>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</si>
  <si>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</si>
  <si>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</si>
  <si>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</si>
  <si>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</si>
  <si>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</si>
  <si>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</si>
  <si>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</si>
  <si>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</si>
  <si>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</si>
  <si>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</si>
  <si>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</si>
  <si>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</si>
  <si>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</si>
  <si>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</si>
  <si>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</si>
  <si>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</si>
  <si>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</si>
  <si>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</si>
  <si>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</si>
  <si>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</si>
  <si>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</si>
  <si>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</si>
  <si>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</si>
  <si>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</si>
  <si>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</si>
  <si>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</si>
  <si>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</si>
  <si>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</si>
  <si>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</si>
  <si>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</si>
  <si>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</si>
  <si>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</si>
  <si>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</si>
  <si>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</si>
  <si>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</si>
  <si>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</si>
  <si>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</si>
  <si>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</si>
  <si>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</si>
  <si>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</si>
  <si>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</si>
  <si>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</si>
  <si>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</si>
  <si>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</si>
  <si>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</si>
  <si>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</si>
  <si>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</si>
  <si>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</si>
  <si>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</si>
  <si>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</si>
  <si>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</si>
  <si>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</si>
  <si>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</si>
  <si>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</si>
  <si>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</si>
  <si>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</si>
  <si>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</si>
  <si>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</si>
  <si>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</si>
  <si>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</si>
  <si>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</si>
  <si>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</si>
  <si>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</si>
  <si>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</si>
  <si>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</si>
  <si>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</si>
  <si>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</si>
  <si>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</si>
  <si>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</si>
  <si>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</si>
  <si>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</si>
  <si>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</si>
  <si>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</si>
  <si>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</si>
  <si>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</si>
  <si>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</si>
  <si>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</si>
  <si>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</si>
  <si>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</si>
  <si>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</si>
  <si>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</si>
  <si>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</si>
  <si>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</si>
  <si>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</si>
  <si>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</si>
  <si>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</si>
  <si>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</si>
  <si>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</si>
  <si>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</si>
  <si>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</si>
  <si>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</si>
  <si>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</si>
  <si>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</si>
  <si>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</si>
  <si>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</si>
  <si>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</si>
  <si>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</si>
  <si>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</si>
  <si>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</si>
  <si>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</si>
  <si>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</si>
  <si>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</si>
  <si>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</si>
  <si>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</si>
  <si>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</si>
  <si>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</si>
  <si>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</si>
  <si>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</si>
  <si>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</si>
  <si>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</si>
  <si>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</si>
  <si>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</si>
  <si>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</si>
  <si>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</si>
  <si>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</si>
  <si>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</si>
  <si>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</si>
  <si>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</si>
  <si>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</si>
  <si>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</si>
  <si>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</si>
  <si>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</si>
  <si>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</si>
  <si>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</si>
  <si>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</si>
  <si>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</si>
  <si>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</si>
  <si>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</si>
  <si>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</si>
  <si>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</si>
  <si>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</si>
  <si>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</si>
  <si>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</si>
  <si>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</si>
  <si>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</si>
  <si>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</si>
  <si>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</si>
  <si>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</si>
  <si>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</si>
  <si>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</si>
  <si>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</si>
  <si>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</si>
  <si>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</si>
  <si>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</si>
  <si>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</si>
  <si>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</si>
  <si>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</si>
  <si>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</si>
  <si>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</si>
  <si>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</si>
  <si>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</si>
  <si>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</si>
  <si>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</si>
  <si>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</si>
  <si>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</si>
  <si>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</si>
  <si>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</si>
  <si>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</si>
  <si>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</si>
  <si>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</si>
  <si>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</si>
  <si>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</si>
  <si>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</si>
  <si>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</si>
  <si>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</si>
  <si>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</si>
  <si>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</si>
  <si>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</si>
  <si>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</si>
  <si>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</si>
  <si>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</si>
  <si>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</si>
  <si>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</si>
  <si>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</si>
  <si>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</si>
  <si>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</si>
  <si>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</si>
  <si>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</si>
  <si>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</si>
  <si>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</si>
  <si>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</si>
  <si>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</si>
  <si>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</si>
  <si>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</si>
  <si>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</si>
  <si>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</si>
  <si>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</si>
  <si>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</si>
  <si>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</si>
  <si>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</si>
  <si>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</si>
  <si>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</si>
  <si>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</si>
  <si>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</si>
  <si>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</si>
  <si>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</si>
  <si>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</si>
  <si>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</si>
  <si>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</si>
  <si>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</si>
  <si>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</si>
  <si>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</si>
  <si>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</si>
  <si>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</si>
  <si>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</si>
  <si>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</si>
  <si>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</si>
  <si>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</si>
  <si>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</si>
  <si>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</si>
  <si>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</si>
  <si>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</si>
  <si>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</si>
  <si>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</si>
  <si>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</si>
  <si>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</si>
  <si>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</si>
  <si>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</si>
  <si>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</si>
  <si>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</si>
  <si>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</si>
  <si>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</si>
  <si>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</si>
  <si>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</si>
  <si>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</si>
  <si>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</si>
  <si>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</si>
  <si>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</si>
  <si>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</si>
  <si>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</si>
  <si>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</si>
  <si>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</si>
  <si>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</si>
  <si>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</si>
  <si>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</si>
  <si>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</si>
  <si>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</si>
  <si>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</si>
  <si>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</si>
  <si>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</si>
  <si>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</si>
  <si>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</si>
  <si>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</si>
  <si>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</si>
  <si>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</si>
  <si>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</si>
  <si>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</si>
  <si>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</si>
  <si>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</si>
  <si>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</si>
  <si>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</si>
  <si>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</si>
  <si>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</si>
  <si>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</si>
  <si>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</si>
  <si>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</si>
  <si>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</si>
  <si>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</si>
  <si>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</si>
  <si>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</si>
  <si>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</si>
  <si>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</si>
  <si>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</si>
  <si>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</si>
  <si>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</si>
  <si>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</si>
  <si>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</si>
  <si>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</si>
  <si>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</si>
  <si>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</si>
  <si>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</si>
  <si>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</si>
  <si>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</si>
  <si>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</si>
  <si>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</si>
  <si>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</si>
  <si>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</si>
  <si>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</si>
  <si>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</si>
  <si>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</si>
  <si>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</si>
  <si>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</si>
  <si>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</si>
  <si>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</si>
  <si>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</si>
  <si>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</si>
  <si>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</si>
  <si>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</si>
  <si>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</si>
  <si>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</si>
  <si>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</si>
  <si>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</si>
  <si>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</si>
  <si>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</si>
  <si>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</si>
  <si>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</si>
  <si>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</si>
  <si>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</si>
  <si>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</si>
  <si>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</si>
  <si>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</si>
  <si>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</si>
  <si>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</si>
  <si>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</si>
  <si>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</si>
  <si>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</si>
  <si>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</si>
  <si>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</si>
  <si>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</si>
  <si>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</si>
  <si>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</si>
  <si>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</si>
  <si>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</si>
  <si>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</si>
  <si>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</si>
  <si>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</si>
  <si>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</si>
  <si>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</si>
  <si>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</si>
  <si>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</si>
  <si>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</si>
  <si>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</si>
  <si>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</si>
  <si>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</si>
  <si>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</si>
  <si>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</si>
  <si>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</si>
  <si>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</si>
  <si>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</si>
  <si>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</si>
  <si>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</si>
  <si>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</si>
  <si>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</si>
  <si>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</si>
  <si>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</si>
  <si>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</si>
  <si>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</si>
  <si>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</si>
  <si>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</si>
  <si>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</si>
  <si>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</si>
  <si>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</si>
  <si>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</si>
  <si>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</si>
  <si>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</si>
  <si>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</si>
  <si>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</si>
  <si>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</si>
  <si>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</si>
  <si>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</si>
  <si>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</si>
  <si>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</si>
  <si>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</si>
  <si>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</si>
  <si>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</si>
  <si>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</si>
  <si>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</si>
  <si>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</si>
  <si>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</si>
  <si>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</si>
  <si>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</si>
  <si>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</si>
  <si>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</si>
  <si>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</si>
  <si>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</si>
  <si>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</si>
  <si>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</si>
  <si>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</si>
  <si>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</si>
  <si>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</si>
  <si>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</si>
  <si>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</si>
  <si>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</si>
  <si>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</si>
  <si>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</si>
  <si>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</si>
  <si>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</si>
  <si>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</si>
  <si>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</si>
  <si>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</si>
  <si>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</si>
  <si>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</si>
  <si>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</si>
  <si>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</si>
  <si>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</si>
  <si>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</si>
  <si>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</si>
  <si>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</si>
  <si>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</si>
  <si>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</si>
  <si>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</si>
  <si>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</si>
  <si>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</si>
  <si>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</si>
  <si>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</si>
  <si>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</si>
  <si>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</si>
  <si>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</si>
  <si>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</si>
  <si>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</si>
  <si>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</si>
  <si>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</si>
  <si>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</si>
  <si>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</si>
  <si>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</si>
  <si>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</si>
  <si>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</si>
  <si>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</si>
  <si>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</si>
  <si>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</si>
  <si>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</si>
  <si>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</si>
  <si>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</si>
  <si>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</si>
  <si>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</si>
  <si>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</si>
  <si>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</si>
  <si>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</si>
  <si>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</si>
  <si>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</si>
  <si>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</si>
  <si>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</si>
  <si>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</si>
  <si>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</si>
  <si>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</si>
  <si>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</si>
  <si>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</si>
  <si>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</si>
  <si>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</si>
  <si>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</si>
  <si>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</si>
  <si>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</si>
  <si>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</si>
  <si>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</si>
  <si>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</si>
  <si>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</si>
  <si>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</si>
  <si>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</si>
  <si>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</si>
  <si>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</si>
  <si>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</si>
  <si>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</si>
  <si>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</si>
  <si>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</si>
  <si>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</si>
  <si>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</si>
  <si>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</si>
  <si>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</si>
  <si>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</si>
  <si>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</si>
  <si>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</si>
  <si>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</si>
  <si>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</si>
  <si>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</si>
  <si>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</si>
  <si>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</si>
  <si>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</si>
  <si>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</si>
  <si>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</si>
  <si>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</si>
  <si>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</si>
  <si>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</si>
  <si>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</si>
  <si>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</si>
  <si>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</si>
  <si>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</si>
  <si>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</si>
  <si>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</si>
  <si>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</si>
  <si>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</si>
  <si>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</si>
  <si>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</si>
  <si>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</si>
  <si>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</si>
  <si>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</si>
  <si>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</si>
  <si>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</si>
  <si>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</si>
  <si>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</si>
  <si>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</si>
  <si>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</si>
  <si>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</si>
  <si>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</si>
  <si>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</si>
  <si>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</si>
  <si>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</si>
  <si>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</si>
  <si>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</si>
  <si>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</si>
  <si>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</si>
  <si>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</si>
  <si>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</si>
  <si>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</si>
  <si>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</si>
  <si>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</si>
  <si>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</si>
  <si>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</si>
  <si>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</si>
  <si>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</si>
  <si>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</si>
  <si>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</si>
  <si>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</si>
  <si>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</si>
  <si>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</si>
  <si>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</si>
  <si>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</si>
  <si>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</si>
  <si>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</si>
  <si>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</si>
  <si>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</si>
  <si>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</si>
  <si>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</si>
  <si>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</si>
  <si>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</si>
  <si>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</si>
  <si>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</si>
  <si>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</si>
  <si>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</si>
  <si>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</si>
  <si>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</si>
  <si>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</si>
  <si>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</si>
  <si>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</si>
  <si>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</si>
  <si>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</si>
  <si>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</si>
  <si>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</si>
  <si>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</si>
  <si>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</si>
  <si>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</si>
  <si>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</si>
  <si>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</si>
  <si>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</si>
  <si>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</si>
  <si>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</si>
  <si>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</si>
  <si>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</si>
  <si>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</si>
  <si>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</si>
  <si>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</si>
  <si>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</si>
  <si>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</si>
  <si>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</si>
  <si>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</si>
  <si>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</si>
  <si>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</si>
  <si>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</si>
  <si>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</si>
  <si>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</si>
  <si>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</si>
  <si>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</si>
  <si>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</si>
  <si>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</si>
  <si>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</si>
  <si>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</si>
  <si>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</si>
  <si>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</si>
  <si>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</si>
  <si>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</si>
  <si>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</si>
  <si>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</si>
  <si>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</si>
  <si>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</si>
  <si>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</si>
  <si>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</si>
  <si>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</si>
  <si>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</si>
  <si>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</si>
  <si>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</si>
  <si>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</si>
  <si>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</si>
  <si>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</si>
  <si>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</si>
  <si>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</si>
  <si>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</si>
  <si>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</si>
  <si>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</si>
  <si>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</si>
  <si>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</si>
  <si>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</si>
  <si>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</si>
  <si>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</si>
  <si>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</si>
  <si>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</si>
  <si>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</si>
  <si>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</si>
  <si>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</si>
  <si>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</si>
  <si>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</si>
  <si>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</si>
  <si>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</si>
  <si>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</si>
  <si>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</si>
  <si>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</si>
  <si>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</si>
  <si>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</si>
  <si>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</si>
  <si>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</si>
  <si>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</si>
  <si>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</si>
  <si>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</si>
  <si>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</si>
  <si>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</si>
  <si>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</si>
  <si>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</si>
  <si>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</si>
  <si>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</si>
  <si>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</si>
  <si>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</si>
  <si>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</si>
  <si>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</si>
  <si>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</si>
  <si>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</si>
  <si>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</si>
  <si>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</si>
  <si>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</si>
  <si>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</si>
  <si>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</si>
  <si>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</si>
  <si>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</si>
  <si>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</si>
  <si>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</si>
  <si>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</si>
  <si>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</si>
  <si>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</si>
  <si>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</si>
  <si>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</si>
  <si>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</si>
  <si>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</si>
  <si>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</si>
  <si>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</si>
  <si>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</si>
  <si>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</si>
  <si>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</si>
  <si>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</si>
  <si>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</si>
  <si>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</si>
  <si>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</si>
  <si>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</si>
  <si>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</si>
  <si>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</si>
  <si>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</si>
  <si>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</si>
  <si>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</si>
  <si>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</si>
  <si>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</si>
  <si>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</si>
  <si>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</si>
  <si>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</si>
  <si>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</si>
  <si>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</si>
  <si>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</si>
  <si>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</si>
  <si>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</si>
  <si>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</si>
  <si>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</si>
  <si>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</si>
  <si>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</si>
  <si>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</si>
  <si>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</si>
  <si>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</si>
  <si>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</si>
  <si>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</si>
  <si>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</si>
  <si>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</si>
  <si>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</si>
  <si>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</si>
  <si>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</si>
  <si>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</si>
  <si>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</si>
  <si>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</si>
  <si>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</si>
  <si>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</si>
  <si>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</si>
  <si>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</si>
  <si>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</si>
  <si>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</si>
  <si>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</si>
  <si>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</si>
  <si>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</si>
  <si>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</si>
  <si>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</si>
  <si>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</si>
  <si>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</si>
  <si>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</si>
  <si>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</si>
  <si>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</si>
  <si>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</si>
  <si>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</si>
  <si>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</si>
  <si>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</si>
  <si>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</si>
  <si>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</si>
  <si>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</si>
  <si>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</si>
  <si>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</si>
  <si>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</si>
  <si>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</si>
  <si>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</si>
  <si>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</si>
  <si>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</si>
  <si>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</si>
  <si>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</si>
  <si>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</si>
  <si>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</si>
  <si>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</si>
  <si>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</si>
  <si>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</si>
  <si>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</si>
  <si>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</si>
  <si>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</si>
  <si>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</si>
  <si>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</si>
  <si>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</si>
  <si>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</si>
  <si>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</si>
  <si>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</si>
  <si>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</si>
  <si>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</si>
  <si>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</si>
  <si>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</si>
  <si>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</si>
  <si>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</si>
  <si>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</si>
  <si>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</si>
  <si>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</si>
  <si>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</si>
  <si>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</si>
  <si>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</si>
  <si>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</si>
  <si>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</si>
  <si>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</si>
  <si>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</si>
  <si>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</si>
  <si>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</si>
  <si>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</si>
  <si>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</si>
  <si>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</si>
  <si>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</si>
  <si>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</si>
  <si>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</si>
  <si>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</si>
  <si>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</si>
  <si>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</si>
  <si>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</si>
  <si>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</si>
  <si>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</si>
  <si>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</si>
  <si>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</si>
  <si>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</si>
  <si>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</si>
  <si>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</si>
  <si>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</si>
  <si>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</si>
  <si>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</si>
  <si>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</si>
  <si>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</si>
  <si>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</si>
  <si>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</si>
  <si>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</si>
  <si>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</si>
  <si>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</si>
  <si>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</si>
  <si>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</si>
  <si>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</si>
  <si>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</si>
  <si>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</si>
  <si>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</si>
  <si>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</si>
  <si>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</si>
  <si>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</si>
  <si>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</si>
  <si>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</si>
  <si>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</si>
  <si>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</si>
  <si>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</si>
  <si>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</si>
  <si>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</si>
  <si>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</si>
  <si>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</si>
  <si>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</si>
  <si>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</si>
  <si>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</si>
  <si>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</si>
  <si>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</si>
  <si>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</si>
  <si>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</si>
  <si>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</si>
  <si>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</si>
  <si>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</si>
  <si>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</si>
  <si>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</si>
  <si>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</si>
  <si>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</si>
  <si>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</si>
  <si>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</si>
  <si>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</si>
  <si>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</si>
  <si>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</si>
  <si>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</si>
  <si>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</si>
  <si>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</si>
  <si>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</si>
  <si>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</si>
  <si>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</si>
  <si>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</si>
  <si>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</si>
  <si>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</si>
  <si>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</si>
  <si>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</si>
  <si>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</si>
  <si>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</si>
  <si>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</si>
  <si>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</si>
  <si>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</si>
  <si>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</si>
  <si>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</si>
  <si>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</si>
  <si>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</si>
  <si>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</si>
  <si>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</si>
  <si>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</si>
  <si>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</si>
  <si>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</si>
  <si>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</si>
  <si>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</si>
  <si>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</si>
  <si>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</si>
  <si>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</si>
  <si>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</si>
  <si>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</si>
  <si>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</si>
  <si>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</si>
  <si>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</si>
  <si>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</si>
  <si>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</si>
  <si>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</si>
  <si>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</si>
  <si>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</si>
  <si>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</si>
  <si>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</si>
  <si>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</si>
  <si>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</si>
  <si>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</si>
  <si>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</si>
  <si>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</si>
  <si>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</si>
  <si>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</si>
  <si>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</si>
  <si>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</si>
  <si>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</si>
  <si>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</si>
  <si>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</si>
  <si>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</si>
  <si>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</si>
  <si>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</si>
  <si>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</si>
  <si>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</si>
  <si>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</si>
  <si>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</si>
  <si>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</si>
  <si>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</si>
  <si>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</si>
  <si>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</si>
  <si>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</si>
  <si>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</si>
  <si>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</si>
  <si>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</si>
  <si>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</si>
  <si>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</si>
  <si>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</si>
  <si>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</si>
  <si>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</si>
  <si>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</si>
  <si>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</si>
  <si>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</si>
  <si>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</si>
  <si>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</si>
  <si>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</si>
  <si>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</si>
  <si>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</si>
  <si>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</si>
  <si>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</si>
  <si>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</si>
  <si>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</si>
  <si>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</si>
  <si>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</si>
  <si>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</si>
  <si>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</si>
  <si>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</si>
  <si>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</si>
  <si>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</si>
  <si>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</si>
  <si>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</si>
  <si>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</si>
  <si>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</si>
  <si>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</si>
  <si>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</si>
  <si>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</si>
  <si>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</si>
  <si>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</si>
  <si>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</si>
  <si>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</si>
  <si>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</si>
  <si>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</si>
  <si>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</si>
  <si>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</si>
  <si>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</si>
  <si>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</si>
  <si>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</si>
  <si>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</si>
  <si>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</si>
  <si>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</si>
  <si>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</si>
  <si>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</si>
  <si>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</si>
  <si>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</si>
  <si>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</si>
  <si>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</si>
  <si>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</si>
  <si>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</si>
  <si>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</si>
  <si>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</si>
  <si>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</si>
  <si>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</si>
  <si>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</si>
  <si>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</si>
  <si>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</si>
  <si>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</si>
  <si>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</si>
  <si>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</si>
  <si>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</si>
  <si>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</si>
  <si>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</si>
  <si>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</si>
  <si>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</si>
  <si>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</si>
  <si>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</si>
  <si>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</si>
  <si>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</si>
  <si>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</si>
  <si>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</si>
  <si>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</si>
  <si>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</si>
  <si>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</si>
  <si>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</si>
  <si>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</si>
  <si>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</si>
  <si>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</si>
  <si>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</si>
  <si>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</si>
  <si>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</si>
  <si>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</si>
  <si>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</si>
  <si>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</si>
  <si>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</si>
  <si>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</si>
  <si>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</si>
  <si>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</si>
  <si>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</si>
  <si>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</si>
  <si>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</si>
  <si>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</si>
  <si>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</si>
  <si>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</si>
  <si>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</si>
  <si>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</si>
  <si>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</si>
  <si>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</si>
  <si>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</si>
  <si>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</si>
  <si>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</si>
  <si>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</si>
  <si>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</si>
  <si>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</si>
  <si>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</si>
  <si>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</si>
  <si>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</si>
  <si>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</si>
  <si>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</si>
  <si>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</si>
  <si>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</si>
  <si>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</si>
  <si>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</si>
  <si>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</si>
  <si>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</si>
  <si>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</si>
  <si>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</si>
  <si>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</si>
  <si>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</si>
  <si>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</si>
  <si>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</si>
  <si>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</si>
  <si>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</si>
  <si>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</si>
  <si>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</si>
  <si>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</si>
  <si>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</si>
  <si>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</si>
  <si>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</si>
  <si>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</si>
  <si>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</si>
  <si>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</si>
  <si>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</si>
  <si>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</si>
  <si>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</si>
  <si>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</si>
  <si>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</si>
  <si>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</si>
  <si>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</si>
  <si>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</si>
  <si>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</si>
  <si>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</si>
  <si>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</si>
  <si>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</si>
  <si>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</si>
  <si>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</si>
  <si>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</si>
  <si>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</si>
  <si>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</si>
  <si>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</si>
  <si>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</si>
  <si>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</si>
  <si>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</si>
  <si>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</si>
  <si>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</si>
  <si>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</si>
  <si>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</si>
  <si>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</si>
  <si>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</si>
  <si>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</si>
  <si>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</si>
  <si>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</si>
  <si>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</si>
  <si>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</si>
  <si>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</si>
  <si>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</si>
  <si>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</si>
  <si>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</si>
  <si>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</si>
  <si>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</si>
  <si>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</si>
  <si>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</si>
  <si>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</si>
  <si>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</si>
  <si>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</si>
  <si>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</si>
  <si>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</si>
  <si>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</si>
  <si>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</si>
  <si>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</si>
  <si>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</si>
  <si>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</si>
  <si>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</si>
  <si>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</si>
  <si>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</si>
  <si>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</si>
  <si>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</si>
  <si>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</si>
  <si>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</si>
  <si>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</si>
  <si>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</si>
  <si>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</si>
  <si>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</si>
  <si>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</si>
  <si>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</si>
  <si>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</si>
  <si>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</si>
  <si>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</si>
  <si>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</si>
  <si>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</si>
  <si>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</si>
  <si>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</si>
  <si>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</si>
  <si>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</si>
  <si>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</si>
  <si>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</si>
  <si>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</si>
  <si>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</si>
  <si>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</si>
  <si>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</si>
  <si>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</si>
  <si>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</si>
  <si>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</si>
  <si>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</si>
  <si>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</si>
  <si>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</si>
  <si>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</si>
  <si>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</si>
  <si>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</si>
  <si>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</si>
  <si>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</si>
  <si>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</si>
  <si>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</si>
  <si>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</si>
  <si>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</si>
  <si>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</si>
  <si>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</si>
  <si>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</si>
  <si>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</si>
  <si>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</si>
  <si>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</si>
  <si>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</si>
  <si>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</si>
  <si>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</si>
  <si>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</si>
  <si>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</si>
  <si>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</si>
  <si>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</si>
  <si>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</si>
  <si>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</si>
  <si>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</si>
  <si>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</si>
  <si>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</si>
  <si>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</si>
  <si>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</si>
  <si>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</si>
  <si>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</si>
  <si>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</si>
  <si>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</si>
  <si>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</si>
  <si>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</si>
  <si>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</si>
  <si>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</si>
  <si>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</si>
  <si>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</si>
  <si>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</si>
  <si>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</si>
  <si>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</si>
  <si>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</si>
  <si>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</si>
  <si>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</si>
  <si>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</si>
  <si>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</si>
  <si>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</si>
  <si>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</si>
  <si>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</si>
  <si>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</si>
  <si>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</si>
  <si>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</si>
  <si>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</si>
  <si>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</si>
  <si>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</si>
  <si>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</si>
  <si>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</si>
  <si>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</si>
  <si>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</si>
  <si>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</si>
  <si>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</si>
  <si>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</si>
  <si>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</si>
  <si>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</si>
  <si>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</si>
  <si>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</si>
  <si>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</si>
  <si>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</si>
  <si>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</si>
  <si>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</si>
  <si>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</si>
  <si>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</si>
  <si>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</si>
  <si>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</si>
  <si>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</si>
  <si>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</si>
  <si>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</si>
  <si>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</si>
  <si>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</si>
  <si>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</si>
  <si>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</si>
  <si>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</si>
  <si>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</si>
  <si>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</si>
  <si>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</si>
  <si>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</si>
  <si>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</si>
  <si>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</si>
  <si>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</si>
  <si>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</si>
  <si>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</si>
  <si>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</si>
  <si>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</si>
  <si>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</si>
  <si>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</si>
  <si>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</si>
  <si>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</si>
  <si>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</si>
  <si>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</si>
  <si>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</si>
  <si>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</si>
  <si>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</si>
  <si>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</si>
  <si>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</si>
  <si>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</si>
  <si>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</si>
  <si>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</si>
  <si>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</si>
  <si>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</si>
  <si>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</si>
  <si>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</si>
  <si>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</si>
  <si>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</si>
  <si>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</si>
  <si>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</si>
  <si>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</si>
  <si>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</si>
  <si>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</si>
  <si>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</si>
  <si>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</si>
  <si>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</si>
  <si>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</si>
  <si>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</si>
  <si>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</si>
  <si>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</si>
  <si>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</si>
  <si>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</si>
  <si>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</si>
  <si>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</si>
  <si>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</si>
  <si>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</si>
  <si>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</si>
  <si>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</si>
  <si>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</si>
  <si>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</si>
  <si>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</si>
  <si>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</si>
  <si>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</si>
  <si>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</si>
  <si>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</si>
  <si>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</si>
  <si>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</si>
  <si>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</si>
  <si>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</si>
  <si>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</si>
  <si>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</si>
  <si>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</si>
  <si>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</si>
  <si>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</si>
  <si>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</si>
  <si>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</si>
  <si>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</si>
  <si>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</si>
  <si>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</si>
  <si>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</si>
  <si>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</si>
  <si>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</si>
  <si>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</si>
  <si>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</si>
  <si>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</si>
  <si>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</si>
  <si>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</si>
  <si>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</si>
  <si>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</si>
  <si>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</si>
  <si>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</si>
  <si>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</si>
  <si>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</si>
  <si>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</si>
  <si>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</si>
  <si>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</si>
  <si>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</si>
  <si>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</si>
  <si>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</si>
  <si>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</si>
  <si>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</si>
  <si>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</si>
  <si>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</si>
  <si>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</si>
  <si>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</si>
  <si>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</si>
  <si>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</si>
  <si>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</si>
  <si>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</si>
  <si>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</si>
  <si>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</si>
  <si>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</si>
  <si>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</si>
  <si>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</si>
  <si>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</si>
  <si>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</si>
  <si>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</si>
  <si>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</si>
  <si>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</si>
  <si>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</si>
  <si>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</si>
  <si>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</si>
  <si>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</si>
  <si>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</si>
  <si>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</si>
  <si>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</si>
  <si>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</si>
  <si>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</si>
  <si>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</si>
  <si>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</si>
  <si>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</si>
  <si>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</si>
  <si>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</si>
  <si>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</si>
  <si>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</si>
  <si>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</si>
  <si>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</si>
  <si>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</si>
  <si>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</si>
  <si>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</si>
  <si>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</si>
  <si>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</si>
  <si>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</si>
  <si>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</si>
  <si>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</si>
  <si>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</si>
  <si>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</si>
  <si>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</si>
  <si>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</si>
  <si>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</si>
  <si>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</si>
  <si>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</si>
  <si>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</si>
  <si>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</si>
  <si>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</si>
  <si>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</si>
  <si>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</si>
  <si>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</si>
  <si>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</si>
  <si>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</si>
  <si>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</si>
  <si>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</si>
  <si>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</si>
  <si>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</si>
  <si>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</si>
  <si>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</si>
  <si>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</si>
  <si>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</si>
  <si>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</si>
  <si>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</si>
  <si>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</si>
  <si>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</si>
  <si>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</si>
  <si>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</si>
  <si>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</si>
  <si>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</si>
  <si>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</si>
  <si>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</si>
  <si>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</si>
  <si>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</si>
  <si>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</si>
  <si>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</si>
  <si>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</si>
  <si>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</si>
  <si>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</si>
  <si>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</si>
  <si>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</si>
  <si>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</si>
  <si>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</si>
  <si>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</si>
  <si>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</si>
  <si>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</si>
  <si>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</si>
  <si>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</si>
  <si>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</si>
  <si>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</si>
  <si>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</si>
  <si>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</si>
  <si>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</si>
  <si>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</si>
  <si>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</si>
  <si>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</si>
  <si>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</si>
  <si>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</si>
  <si>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</si>
  <si>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</si>
  <si>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</si>
  <si>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</si>
  <si>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</si>
  <si>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</si>
  <si>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</si>
  <si>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</si>
  <si>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</si>
  <si>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</si>
  <si>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</si>
  <si>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</si>
  <si>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</si>
  <si>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</si>
  <si>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</si>
  <si>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</si>
  <si>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</si>
  <si>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</si>
  <si>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</si>
  <si>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</si>
  <si>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</si>
  <si>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</si>
  <si>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</si>
  <si>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</si>
  <si>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</si>
  <si>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</si>
  <si>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</si>
  <si>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</si>
  <si>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</si>
  <si>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</si>
  <si>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</si>
  <si>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</si>
  <si>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</si>
  <si>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</si>
  <si>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</si>
  <si>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</si>
  <si>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</si>
  <si>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</si>
  <si>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</si>
  <si>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</si>
  <si>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</si>
  <si>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</si>
  <si>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</si>
  <si>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</si>
  <si>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</si>
  <si>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</si>
  <si>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</si>
  <si>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</si>
  <si>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</si>
  <si>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</si>
  <si>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</si>
  <si>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</si>
  <si>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</si>
  <si>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</si>
  <si>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</si>
  <si>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</si>
  <si>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</si>
  <si>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</si>
  <si>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</si>
  <si>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</si>
  <si>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</si>
  <si>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</si>
  <si>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</si>
  <si>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</si>
  <si>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</si>
  <si>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</si>
  <si>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</si>
  <si>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</si>
  <si>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</si>
  <si>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</si>
  <si>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</si>
  <si>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</si>
  <si>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</si>
  <si>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</si>
  <si>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</si>
  <si>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</si>
  <si>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</si>
  <si>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</si>
  <si>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</si>
  <si>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</si>
  <si>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</si>
  <si>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</si>
  <si>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</si>
  <si>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</si>
  <si>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</si>
  <si>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</si>
  <si>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</si>
  <si>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</si>
  <si>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</si>
  <si>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</si>
  <si>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</si>
  <si>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</si>
  <si>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</si>
  <si>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</si>
  <si>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</si>
  <si>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</si>
  <si>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</si>
  <si>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</si>
  <si>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</si>
  <si>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</si>
  <si>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</si>
  <si>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</si>
  <si>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</si>
  <si>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</si>
  <si>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</si>
  <si>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</si>
  <si>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</si>
  <si>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</si>
  <si>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</si>
  <si>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</si>
  <si>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</si>
  <si>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</si>
  <si>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</si>
  <si>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</si>
  <si>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</si>
  <si>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</si>
  <si>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</si>
  <si>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</si>
  <si>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</si>
  <si>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</si>
  <si>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</si>
  <si>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</si>
  <si>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</si>
  <si>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</si>
  <si>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</si>
  <si>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</si>
  <si>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</si>
  <si>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</si>
  <si>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</si>
  <si>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</si>
  <si>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</si>
  <si>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</si>
  <si>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</si>
  <si>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</si>
  <si>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</si>
  <si>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</si>
  <si>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</si>
  <si>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</si>
  <si>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</si>
  <si>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</si>
  <si>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</si>
  <si>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</si>
  <si>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</si>
  <si>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</si>
  <si>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</si>
  <si>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</si>
  <si>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</si>
  <si>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</si>
  <si>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</si>
  <si>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</si>
  <si>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</si>
  <si>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</si>
  <si>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</si>
  <si>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</si>
  <si>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</si>
  <si>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</si>
  <si>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</si>
  <si>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</si>
  <si>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</si>
  <si>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</si>
  <si>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</si>
  <si>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</si>
  <si>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</si>
  <si>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</si>
  <si>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</si>
  <si>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</si>
  <si>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</si>
  <si>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</si>
  <si>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</si>
  <si>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</si>
  <si>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</si>
  <si>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</si>
  <si>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</si>
  <si>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</si>
  <si>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</si>
  <si>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</si>
  <si>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</si>
  <si>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</si>
  <si>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</si>
  <si>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</si>
  <si>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</si>
  <si>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</si>
  <si>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</si>
  <si>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</si>
  <si>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</si>
  <si>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</si>
  <si>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</si>
  <si>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</si>
  <si>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</si>
  <si>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</si>
  <si>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</si>
  <si>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</si>
  <si>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</si>
  <si>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</si>
  <si>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</si>
  <si>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</si>
  <si>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</si>
  <si>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</si>
  <si>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</si>
  <si>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</si>
  <si>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</si>
  <si>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</si>
  <si>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</si>
  <si>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</si>
  <si>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</si>
  <si>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</si>
  <si>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</si>
  <si>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</si>
  <si>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</si>
  <si>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</si>
  <si>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</si>
  <si>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</si>
  <si>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</si>
  <si>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</si>
  <si>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</si>
  <si>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</si>
  <si>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</si>
  <si>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</si>
  <si>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</si>
  <si>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</si>
  <si>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</si>
  <si>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</si>
  <si>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</si>
  <si>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</si>
  <si>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</si>
  <si>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</si>
  <si>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</si>
  <si>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</si>
  <si>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</si>
  <si>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</si>
  <si>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</si>
  <si>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</si>
  <si>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</si>
  <si>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</si>
  <si>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</si>
  <si>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</si>
  <si>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</si>
  <si>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</si>
  <si>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</si>
  <si>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</si>
  <si>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</si>
  <si>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</si>
  <si>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</si>
  <si>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</si>
  <si>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</si>
  <si>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</si>
  <si>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</si>
  <si>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</si>
  <si>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</si>
  <si>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</si>
  <si>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</si>
  <si>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</si>
  <si>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</si>
  <si>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</si>
  <si>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</si>
  <si>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</si>
  <si>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</si>
  <si>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</si>
  <si>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</si>
  <si>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</si>
  <si>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</si>
  <si>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</si>
  <si>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</si>
  <si>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</si>
  <si>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</si>
  <si>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</si>
  <si>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</si>
  <si>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</si>
  <si>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</si>
  <si>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</si>
  <si>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</si>
  <si>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</si>
  <si>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</si>
  <si>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</si>
  <si>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</si>
  <si>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</si>
  <si>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</si>
  <si>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</si>
  <si>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</si>
  <si>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</si>
  <si>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</si>
  <si>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</si>
  <si>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</si>
  <si>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</si>
  <si>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</si>
  <si>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</si>
  <si>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</si>
  <si>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</si>
  <si>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</si>
  <si>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</si>
  <si>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</si>
  <si>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</si>
  <si>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</si>
  <si>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</si>
  <si>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</si>
  <si>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</si>
  <si>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</si>
  <si>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</si>
  <si>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</si>
  <si>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</si>
  <si>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</si>
  <si>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</si>
  <si>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</si>
  <si>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</si>
  <si>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</si>
  <si>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</si>
  <si>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</si>
  <si>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</si>
  <si>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</si>
  <si>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</si>
  <si>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</si>
  <si>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</si>
  <si>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</si>
  <si>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</si>
  <si>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</si>
  <si>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</si>
  <si>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</si>
  <si>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</si>
  <si>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</si>
  <si>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</si>
  <si>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</si>
  <si>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</si>
  <si>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</si>
  <si>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</si>
  <si>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</si>
  <si>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</si>
  <si>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</si>
  <si>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</si>
  <si>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</si>
  <si>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</si>
  <si>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</si>
  <si>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</si>
  <si>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</si>
  <si>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</si>
  <si>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</si>
  <si>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</si>
  <si>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</si>
  <si>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</si>
  <si>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</si>
  <si>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</si>
  <si>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</si>
  <si>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</si>
  <si>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</si>
  <si>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</si>
  <si>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</si>
  <si>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</si>
  <si>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</si>
  <si>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</si>
  <si>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</si>
  <si>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</si>
  <si>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</si>
  <si>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</si>
  <si>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</si>
  <si>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</si>
  <si>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</si>
  <si>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</si>
  <si>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</si>
  <si>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</si>
  <si>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</si>
  <si>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</si>
  <si>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</si>
  <si>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</si>
  <si>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</si>
  <si>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</si>
  <si>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</si>
  <si>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</si>
  <si>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</si>
  <si>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</si>
  <si>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</si>
  <si>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</si>
  <si>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</si>
  <si>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</si>
  <si>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</si>
  <si>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</si>
  <si>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</si>
  <si>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</si>
  <si>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</si>
  <si>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</si>
  <si>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</si>
  <si>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</si>
  <si>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</si>
  <si>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</si>
  <si>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</si>
  <si>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</si>
  <si>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</si>
  <si>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</si>
  <si>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</si>
  <si>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</si>
  <si>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</si>
  <si>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</si>
  <si>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</si>
  <si>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</si>
  <si>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</si>
  <si>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</si>
  <si>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</si>
  <si>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</si>
  <si>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</si>
  <si>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</si>
  <si>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</si>
  <si>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</si>
  <si>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</si>
  <si>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</si>
  <si>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</si>
  <si>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</si>
  <si>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</si>
  <si>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</si>
  <si>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</si>
  <si>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</si>
  <si>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</si>
  <si>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</si>
  <si>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</si>
  <si>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</si>
  <si>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</si>
  <si>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</si>
  <si>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</si>
  <si>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</si>
  <si>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</si>
  <si>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</si>
  <si>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</si>
  <si>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</si>
  <si>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</si>
  <si>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</si>
  <si>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</si>
  <si>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</si>
  <si>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</si>
  <si>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</si>
  <si>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</si>
  <si>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</si>
  <si>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</si>
  <si>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</si>
  <si>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</si>
  <si>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</si>
  <si>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</si>
  <si>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</si>
  <si>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</si>
  <si>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</si>
  <si>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</si>
  <si>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</si>
  <si>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</si>
  <si>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</si>
  <si>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</si>
  <si>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</si>
  <si>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</si>
  <si>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</si>
  <si>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</si>
  <si>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</si>
  <si>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</si>
  <si>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</si>
  <si>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</si>
  <si>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</si>
  <si>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</si>
  <si>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</si>
  <si>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</si>
  <si>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</si>
  <si>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</si>
  <si>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</si>
  <si>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</si>
  <si>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</si>
  <si>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</si>
  <si>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</si>
  <si>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</si>
  <si>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</si>
  <si>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</si>
  <si>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</si>
  <si>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</si>
  <si>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</si>
  <si>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</si>
  <si>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</si>
  <si>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</si>
  <si>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</si>
  <si>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</si>
  <si>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</si>
  <si>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</si>
  <si>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</si>
  <si>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</si>
  <si>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</si>
  <si>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</si>
  <si>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</si>
  <si>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</si>
  <si>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</si>
  <si>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</si>
  <si>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</si>
  <si>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</si>
  <si>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</si>
  <si>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</si>
  <si>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</si>
  <si>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</si>
  <si>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</si>
  <si>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</si>
  <si>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</si>
  <si>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</si>
  <si>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</si>
  <si>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</si>
  <si>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</si>
  <si>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</si>
  <si>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</si>
  <si>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</si>
  <si>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</si>
  <si>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</si>
  <si>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</si>
  <si>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</si>
  <si>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</si>
  <si>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</si>
  <si>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</si>
  <si>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</si>
  <si>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</si>
  <si>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</si>
  <si>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</si>
  <si>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</si>
  <si>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</si>
  <si>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</si>
  <si>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</si>
  <si>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</si>
  <si>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</si>
  <si>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</si>
  <si>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</si>
  <si>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</si>
  <si>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</si>
  <si>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</si>
  <si>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</si>
  <si>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</si>
  <si>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</si>
  <si>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</si>
  <si>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</si>
  <si>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</si>
  <si>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</si>
  <si>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</si>
  <si>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</si>
  <si>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</si>
  <si>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</si>
  <si>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</si>
  <si>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</si>
  <si>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</si>
  <si>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</si>
  <si>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</si>
  <si>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</si>
  <si>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</si>
  <si>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</si>
  <si>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</si>
  <si>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</si>
  <si>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</si>
  <si>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</si>
  <si>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</si>
  <si>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</si>
  <si>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</si>
  <si>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</si>
  <si>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</si>
  <si>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</si>
  <si>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</si>
  <si>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</si>
  <si>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</si>
  <si>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</si>
  <si>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</si>
  <si>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</si>
  <si>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</si>
  <si>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</si>
  <si>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</si>
  <si>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</si>
  <si>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</si>
  <si>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</si>
  <si>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</si>
  <si>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</si>
  <si>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</si>
  <si>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</si>
  <si>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</si>
  <si>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</si>
  <si>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</si>
  <si>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</si>
  <si>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</si>
  <si>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</si>
  <si>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</si>
  <si>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</si>
  <si>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</si>
  <si>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</si>
  <si>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</si>
  <si>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</si>
  <si>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</si>
  <si>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</si>
  <si>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</si>
  <si>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</si>
  <si>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</si>
  <si>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</si>
  <si>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</si>
  <si>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</si>
  <si>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</si>
  <si>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</si>
  <si>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</si>
  <si>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</si>
  <si>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</si>
  <si>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</si>
  <si>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</si>
  <si>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</si>
  <si>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</si>
  <si>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</si>
  <si>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</si>
  <si>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</si>
  <si>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</si>
  <si>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</si>
  <si>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</si>
  <si>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</si>
  <si>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</si>
  <si>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</si>
  <si>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</si>
  <si>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</si>
  <si>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</si>
  <si>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</si>
  <si>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</si>
  <si>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</si>
  <si>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</si>
  <si>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</si>
  <si>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</si>
  <si>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</si>
  <si>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</si>
  <si>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</si>
  <si>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</si>
  <si>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</si>
  <si>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</si>
  <si>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</si>
  <si>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</si>
  <si>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</si>
  <si>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</si>
  <si>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</si>
  <si>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</si>
  <si>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</si>
  <si>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</si>
  <si>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</si>
  <si>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</si>
  <si>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</si>
  <si>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</si>
  <si>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</si>
  <si>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</si>
  <si>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</si>
  <si>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</si>
  <si>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</si>
  <si>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</si>
  <si>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</si>
  <si>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</si>
  <si>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</si>
  <si>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</si>
  <si>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</si>
  <si>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</si>
  <si>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</si>
  <si>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</si>
  <si>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</si>
  <si>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</si>
  <si>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</si>
  <si>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</si>
  <si>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</si>
  <si>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</si>
  <si>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</si>
  <si>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</si>
  <si>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</si>
  <si>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</si>
  <si>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</si>
  <si>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</si>
  <si>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</si>
  <si>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</si>
  <si>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</si>
  <si>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</si>
  <si>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</si>
  <si>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</si>
  <si>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</si>
  <si>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</si>
  <si>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</si>
  <si>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</si>
  <si>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</si>
  <si>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</si>
  <si>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</si>
  <si>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</si>
  <si>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</si>
  <si>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</si>
  <si>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</si>
  <si>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</si>
  <si>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</si>
  <si>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</si>
  <si>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</si>
  <si>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</si>
  <si>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</si>
  <si>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</si>
  <si>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</si>
  <si>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</si>
  <si>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</si>
  <si>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</si>
  <si>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</si>
  <si>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</si>
  <si>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</si>
  <si>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</si>
  <si>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</si>
  <si>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</si>
  <si>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</si>
  <si>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</si>
  <si>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</si>
  <si>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</si>
  <si>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</si>
  <si>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</si>
  <si>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</si>
  <si>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</si>
  <si>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</si>
  <si>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</si>
  <si>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</si>
  <si>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</si>
  <si>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</si>
  <si>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</si>
  <si>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</si>
  <si>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</si>
  <si>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</si>
  <si>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</si>
  <si>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</si>
  <si>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</si>
  <si>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</si>
  <si>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</si>
  <si>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</si>
  <si>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</si>
  <si>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</si>
  <si>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</si>
  <si>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</si>
  <si>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</si>
  <si>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</si>
  <si>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</si>
  <si>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</si>
  <si>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</si>
  <si>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</si>
  <si>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</si>
  <si>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</si>
  <si>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</si>
  <si>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</si>
  <si>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</si>
  <si>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</si>
  <si>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</si>
  <si>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</si>
  <si>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</si>
  <si>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</si>
  <si>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</si>
  <si>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</si>
  <si>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</si>
  <si>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</si>
  <si>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</si>
  <si>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</si>
  <si>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</si>
  <si>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</si>
  <si>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</si>
  <si>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</si>
  <si>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</si>
  <si>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</si>
  <si>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</si>
  <si>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</si>
  <si>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</si>
  <si>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</si>
  <si>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</si>
  <si>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</si>
  <si>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</si>
  <si>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</si>
  <si>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</si>
  <si>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</si>
  <si>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</si>
  <si>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</si>
  <si>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</si>
  <si>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</si>
  <si>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</si>
  <si>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</si>
  <si>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</si>
  <si>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</si>
  <si>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</si>
  <si>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</si>
  <si>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</si>
  <si>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</si>
  <si>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</si>
  <si>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</si>
  <si>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</si>
  <si>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</si>
  <si>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</si>
  <si>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</si>
  <si>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</si>
  <si>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</si>
  <si>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</si>
  <si>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</si>
  <si>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</si>
  <si>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</si>
  <si>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</si>
  <si>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</si>
  <si>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</si>
  <si>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</si>
  <si>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</si>
  <si>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</si>
  <si>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</si>
  <si>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</si>
  <si>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</si>
  <si>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</si>
  <si>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</si>
  <si>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</si>
  <si>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</si>
  <si>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</si>
  <si>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</si>
  <si>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</si>
  <si>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</si>
  <si>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</si>
  <si>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</si>
  <si>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</si>
  <si>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</si>
  <si>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</si>
  <si>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</si>
  <si>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</si>
  <si>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</si>
  <si>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</si>
  <si>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</si>
  <si>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</si>
  <si>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</si>
  <si>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</si>
  <si>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</si>
  <si>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</si>
  <si>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</si>
  <si>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</si>
  <si>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</si>
  <si>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</si>
  <si>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</si>
  <si>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</si>
  <si>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</si>
  <si>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</si>
  <si>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</si>
  <si>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</si>
  <si>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</si>
  <si>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</si>
  <si>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</si>
  <si>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</si>
  <si>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</si>
  <si>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</si>
  <si>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</si>
  <si>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</si>
  <si>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</si>
  <si>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</si>
  <si>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</si>
  <si>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</si>
  <si>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</si>
  <si>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</si>
  <si>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</si>
  <si>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</si>
  <si>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</si>
  <si>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</si>
  <si>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</si>
  <si>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</si>
  <si>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</si>
  <si>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</si>
  <si>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</si>
  <si>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</si>
  <si>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</si>
  <si>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</si>
  <si>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</si>
  <si>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</si>
  <si>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</si>
  <si>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</si>
  <si>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</si>
  <si>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</si>
  <si>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</si>
  <si>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</si>
  <si>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</si>
  <si>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</si>
  <si>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</si>
  <si>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</si>
  <si>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</si>
  <si>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</si>
  <si>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</si>
  <si>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</si>
  <si>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</si>
  <si>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</si>
  <si>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</si>
  <si>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</si>
  <si>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</si>
  <si>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</si>
  <si>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</si>
  <si>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</si>
  <si>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</si>
  <si>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</si>
  <si>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</si>
  <si>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</si>
  <si>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</si>
  <si>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</si>
  <si>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</si>
  <si>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</si>
  <si>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</si>
  <si>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</si>
  <si>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</si>
  <si>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</si>
  <si>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</si>
  <si>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</si>
  <si>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</si>
  <si>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</si>
  <si>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</si>
  <si>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</si>
  <si>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</si>
  <si>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</si>
  <si>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</si>
  <si>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</si>
  <si>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</si>
  <si>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</si>
  <si>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</si>
  <si>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</si>
  <si>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</si>
  <si>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</si>
  <si>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</si>
  <si>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</si>
  <si>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</si>
  <si>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</si>
  <si>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</si>
  <si>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</si>
  <si>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</si>
  <si>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</si>
  <si>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</si>
  <si>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</si>
  <si>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</si>
  <si>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</si>
  <si>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</si>
  <si>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</si>
  <si>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</si>
  <si>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</si>
  <si>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</si>
  <si>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</si>
  <si>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</si>
  <si>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</si>
  <si>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</si>
  <si>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</si>
  <si>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</si>
  <si>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</si>
  <si>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</si>
  <si>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</si>
  <si>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</si>
  <si>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</si>
  <si>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</si>
  <si>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</si>
  <si>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</si>
  <si>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</si>
  <si>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</si>
  <si>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</si>
  <si>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</si>
  <si>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</si>
  <si>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</si>
  <si>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</si>
  <si>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</si>
  <si>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</si>
  <si>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</si>
  <si>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</si>
  <si>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</si>
  <si>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</si>
  <si>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</si>
  <si>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</si>
  <si>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</si>
  <si>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</si>
  <si>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</si>
  <si>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</si>
  <si>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</si>
  <si>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</si>
  <si>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</si>
  <si>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</si>
  <si>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</si>
  <si>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</si>
  <si>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</si>
  <si>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</si>
  <si>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</si>
  <si>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</si>
  <si>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</si>
  <si>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</si>
  <si>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</si>
  <si>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</si>
  <si>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</si>
  <si>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</si>
  <si>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</si>
  <si>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</si>
  <si>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</si>
  <si>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</si>
  <si>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</si>
  <si>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</si>
  <si>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</si>
  <si>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</si>
  <si>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</si>
  <si>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</si>
  <si>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</si>
  <si>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</si>
  <si>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</si>
  <si>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</si>
  <si>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</si>
  <si>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</si>
  <si>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</si>
  <si>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</si>
  <si>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</si>
  <si>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</si>
  <si>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</si>
  <si>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</si>
  <si>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</si>
  <si>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</si>
  <si>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</si>
  <si>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</si>
  <si>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</si>
  <si>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</si>
  <si>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</si>
  <si>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</si>
  <si>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</si>
  <si>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</si>
  <si>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</si>
  <si>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</si>
  <si>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</si>
  <si>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</si>
  <si>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</si>
  <si>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</si>
  <si>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</si>
  <si>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</si>
  <si>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</si>
  <si>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</si>
  <si>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</si>
  <si>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</si>
  <si>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</si>
  <si>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</si>
  <si>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</si>
  <si>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</si>
  <si>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</si>
  <si>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</si>
  <si>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</si>
  <si>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</si>
  <si>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</si>
  <si>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</si>
  <si>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</si>
  <si>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</si>
  <si>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</si>
  <si>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</si>
  <si>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</si>
  <si>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</si>
  <si>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</si>
  <si>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</si>
  <si>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</si>
  <si>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</si>
  <si>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</si>
  <si>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</si>
  <si>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</si>
  <si>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</si>
  <si>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</si>
  <si>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</si>
  <si>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</si>
  <si>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</si>
  <si>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</si>
  <si>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</si>
  <si>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</si>
  <si>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</si>
  <si>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</si>
  <si>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</si>
  <si>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</si>
  <si>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</si>
  <si>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</si>
  <si>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</si>
  <si>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</si>
  <si>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</si>
  <si>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</si>
  <si>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</si>
  <si>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</si>
  <si>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</si>
  <si>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</si>
  <si>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</si>
  <si>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</si>
  <si>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</si>
  <si>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</si>
  <si>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</si>
  <si>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</si>
  <si>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</si>
  <si>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</si>
  <si>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</si>
  <si>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</si>
  <si>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</si>
  <si>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</si>
  <si>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</si>
  <si>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</si>
  <si>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</si>
  <si>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</si>
  <si>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</si>
  <si>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</si>
  <si>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</si>
  <si>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</si>
  <si>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</si>
  <si>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</si>
  <si>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</si>
  <si>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</si>
  <si>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</si>
  <si>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</si>
  <si>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</si>
  <si>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</si>
  <si>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</si>
  <si>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</si>
  <si>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</si>
  <si>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</si>
  <si>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</si>
  <si>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</si>
  <si>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</si>
  <si>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</si>
  <si>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</si>
  <si>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</si>
  <si>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</si>
  <si>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</si>
  <si>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</si>
  <si>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</si>
  <si>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</si>
  <si>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</si>
  <si>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</si>
  <si>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</si>
  <si>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</si>
  <si>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</si>
  <si>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</si>
  <si>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</si>
  <si>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</si>
  <si>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</si>
  <si>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</si>
  <si>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</si>
  <si>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</si>
  <si>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</si>
  <si>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</si>
  <si>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</si>
  <si>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</si>
  <si>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</si>
  <si>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</si>
  <si>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</si>
  <si>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</si>
  <si>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</si>
  <si>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</si>
  <si>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</si>
  <si>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</si>
  <si>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</si>
  <si>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</si>
  <si>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</si>
  <si>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</si>
  <si>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</si>
  <si>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</si>
  <si>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</si>
  <si>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</si>
  <si>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</si>
  <si>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</si>
  <si>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</si>
  <si>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</si>
  <si>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</si>
  <si>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</si>
  <si>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</si>
  <si>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</si>
  <si>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</si>
  <si>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</si>
  <si>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</si>
  <si>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</si>
  <si>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</si>
  <si>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</si>
  <si>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</si>
  <si>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</si>
  <si>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</si>
  <si>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</si>
  <si>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</si>
  <si>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</si>
  <si>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</si>
  <si>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</si>
  <si>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</si>
  <si>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</si>
  <si>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</si>
  <si>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</si>
  <si>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</si>
  <si>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</si>
  <si>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</si>
  <si>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</si>
  <si>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</si>
  <si>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</si>
  <si>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</si>
  <si>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</si>
  <si>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</si>
  <si>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</si>
  <si>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</si>
  <si>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</si>
  <si>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</si>
  <si>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</si>
  <si>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</si>
  <si>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</si>
  <si>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</si>
  <si>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</si>
  <si>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</si>
  <si>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</si>
  <si>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</si>
  <si>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</si>
  <si>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</si>
  <si>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</si>
  <si>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</si>
  <si>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</si>
  <si>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</si>
  <si>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</si>
  <si>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</si>
  <si>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</si>
  <si>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</si>
  <si>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</si>
  <si>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</si>
  <si>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</si>
  <si>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</si>
  <si>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</si>
  <si>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</si>
  <si>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</si>
  <si>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</si>
  <si>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</si>
  <si>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</si>
  <si>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</si>
  <si>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</si>
  <si>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</si>
  <si>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</si>
  <si>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</si>
  <si>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</si>
  <si>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</si>
  <si>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</si>
  <si>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</si>
  <si>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</si>
  <si>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</si>
  <si>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</si>
  <si>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</si>
  <si>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</si>
  <si>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</si>
  <si>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</si>
  <si>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</si>
  <si>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</si>
  <si>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</si>
  <si>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</si>
  <si>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</si>
  <si>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</si>
  <si>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</si>
  <si>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</si>
  <si>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</si>
  <si>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</si>
  <si>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</si>
  <si>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</si>
  <si>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</si>
  <si>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</si>
  <si>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</si>
  <si>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</si>
  <si>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</si>
  <si>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</si>
  <si>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</si>
  <si>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</si>
  <si>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</si>
  <si>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</si>
  <si>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</si>
  <si>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</si>
  <si>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</si>
  <si>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</si>
  <si>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</si>
  <si>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</si>
  <si>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</si>
  <si>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</si>
  <si>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</si>
  <si>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</si>
  <si>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</si>
  <si>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</si>
  <si>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</si>
  <si>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</si>
  <si>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</si>
  <si>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</si>
  <si>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</si>
  <si>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</si>
  <si>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</si>
  <si>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</si>
  <si>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</si>
  <si>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</si>
  <si>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</si>
  <si>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</si>
  <si>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</si>
  <si>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</si>
  <si>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</si>
  <si>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</si>
  <si>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</si>
  <si>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</si>
  <si>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</si>
  <si>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</si>
  <si>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</si>
  <si>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</si>
  <si>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</si>
  <si>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</si>
  <si>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</si>
  <si>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</si>
  <si>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</si>
  <si>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</si>
  <si>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</si>
  <si>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</si>
  <si>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</si>
  <si>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</si>
  <si>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</si>
  <si>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</si>
  <si>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</si>
  <si>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</si>
  <si>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</si>
  <si>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</si>
  <si>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</si>
  <si>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</si>
  <si>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</si>
  <si>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</si>
  <si>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</si>
  <si>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</si>
  <si>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</si>
  <si>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</si>
  <si>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</si>
  <si>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</si>
  <si>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</si>
  <si>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</si>
  <si>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</si>
  <si>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</si>
  <si>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</si>
  <si>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</si>
  <si>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</si>
  <si>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</si>
  <si>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</si>
  <si>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</si>
  <si>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</si>
  <si>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</si>
  <si>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</si>
  <si>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</si>
  <si>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</si>
  <si>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</si>
  <si>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</si>
  <si>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</si>
  <si>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</si>
  <si>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</si>
  <si>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</si>
  <si>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</si>
  <si>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</si>
  <si>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</si>
  <si>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</si>
  <si>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</si>
  <si>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</si>
  <si>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</si>
  <si>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</si>
  <si>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</si>
  <si>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</si>
  <si>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</si>
  <si>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</si>
  <si>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</si>
  <si>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</si>
  <si>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</si>
  <si>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</si>
  <si>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</si>
  <si>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</si>
  <si>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</si>
  <si>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</si>
  <si>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</si>
  <si>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</si>
  <si>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</si>
  <si>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</si>
  <si>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</si>
  <si>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</si>
  <si>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</si>
  <si>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</si>
  <si>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</si>
  <si>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</si>
  <si>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</si>
  <si>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</si>
  <si>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</si>
  <si>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</si>
  <si>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</si>
  <si>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</si>
  <si>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</si>
  <si>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</si>
  <si>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</si>
  <si>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</si>
  <si>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</si>
  <si>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</si>
  <si>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</si>
  <si>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</si>
  <si>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</si>
  <si>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</si>
  <si>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</si>
  <si>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</si>
  <si>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</si>
  <si>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</si>
  <si>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</si>
  <si>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</si>
  <si>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</si>
  <si>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</si>
  <si>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</si>
  <si>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</si>
  <si>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</si>
  <si>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</si>
  <si>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</si>
  <si>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</si>
  <si>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</si>
  <si>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</si>
  <si>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</si>
  <si>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</si>
  <si>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</si>
  <si>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</si>
  <si>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</si>
  <si>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</si>
  <si>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</si>
  <si>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</si>
  <si>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</si>
  <si>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</si>
  <si>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</si>
  <si>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</si>
  <si>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</si>
  <si>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</si>
  <si>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</si>
  <si>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</si>
  <si>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</si>
  <si>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</si>
  <si>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</si>
  <si>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</si>
  <si>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</si>
  <si>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</si>
  <si>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</si>
  <si>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</si>
  <si>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</si>
  <si>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</si>
  <si>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</si>
  <si>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</si>
  <si>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</si>
  <si>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</si>
  <si>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</si>
  <si>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</si>
  <si>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</si>
  <si>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</si>
  <si>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</si>
  <si>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</si>
  <si>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</si>
  <si>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</si>
  <si>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</si>
  <si>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</si>
  <si>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</si>
  <si>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</si>
  <si>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</si>
  <si>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</si>
  <si>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</si>
  <si>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</si>
  <si>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</si>
  <si>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</si>
  <si>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</si>
  <si>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</si>
  <si>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</si>
  <si>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</si>
  <si>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</si>
  <si>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</si>
  <si>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</si>
  <si>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</si>
  <si>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</si>
  <si>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</si>
  <si>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</si>
  <si>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</si>
  <si>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</si>
  <si>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</si>
  <si>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</si>
  <si>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</si>
  <si>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</si>
  <si>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</si>
  <si>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</si>
  <si>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</si>
  <si>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</si>
  <si>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</si>
  <si>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</si>
  <si>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</si>
  <si>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</si>
  <si>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</si>
  <si>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</si>
  <si>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</si>
  <si>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</si>
  <si>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</si>
  <si>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</si>
  <si>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</si>
  <si>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</si>
  <si>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</si>
  <si>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</si>
  <si>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</si>
  <si>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</si>
  <si>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</si>
  <si>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</si>
  <si>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</si>
  <si>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</si>
  <si>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</si>
  <si>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</si>
  <si>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</si>
  <si>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</si>
  <si>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</si>
  <si>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</si>
  <si>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</si>
  <si>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</si>
  <si>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</si>
  <si>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</si>
  <si>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</si>
  <si>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</si>
  <si>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</si>
  <si>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</si>
  <si>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</si>
  <si>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</si>
  <si>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</si>
  <si>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</si>
  <si>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</si>
  <si>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</si>
  <si>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</si>
  <si>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</si>
  <si>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</si>
  <si>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</si>
  <si>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</si>
  <si>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</si>
  <si>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</si>
  <si>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</si>
  <si>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</si>
  <si>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</si>
  <si>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</si>
  <si>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</si>
  <si>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</si>
  <si>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</si>
  <si>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</si>
  <si>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</si>
  <si>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</si>
  <si>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</si>
  <si>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</si>
  <si>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</si>
  <si>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</si>
  <si>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</si>
  <si>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</si>
  <si>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</si>
  <si>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</si>
  <si>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</si>
  <si>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</si>
  <si>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</si>
  <si>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</si>
  <si>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</si>
  <si>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</si>
  <si>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</si>
  <si>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</si>
  <si>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</si>
  <si>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</si>
  <si>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</si>
  <si>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</si>
  <si>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</si>
  <si>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</si>
  <si>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</si>
  <si>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</si>
  <si>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</si>
  <si>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</si>
  <si>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</si>
  <si>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</si>
  <si>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</si>
  <si>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</si>
  <si>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</si>
  <si>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</si>
  <si>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</si>
  <si>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</si>
  <si>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</si>
  <si>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</si>
  <si>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</si>
  <si>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</si>
  <si>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</si>
  <si>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</si>
  <si>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</si>
  <si>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</si>
  <si>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</si>
  <si>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</si>
  <si>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</si>
  <si>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</si>
  <si>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</si>
  <si>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</si>
  <si>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</si>
  <si>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</si>
  <si>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</si>
  <si>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</si>
  <si>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</si>
  <si>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</si>
  <si>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</si>
  <si>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</si>
  <si>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</si>
  <si>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</si>
  <si>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</si>
  <si>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</si>
  <si>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</si>
  <si>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</si>
  <si>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</si>
  <si>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</si>
  <si>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</si>
  <si>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</si>
  <si>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</si>
  <si>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</si>
  <si>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</si>
  <si>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</si>
  <si>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</si>
  <si>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</si>
  <si>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</si>
  <si>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</si>
  <si>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</si>
  <si>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</si>
  <si>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</si>
  <si>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</si>
  <si>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</si>
  <si>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</si>
  <si>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</si>
  <si>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</si>
  <si>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</si>
  <si>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</si>
  <si>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</si>
  <si>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</si>
  <si>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</si>
  <si>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</si>
  <si>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</si>
  <si>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</si>
  <si>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</si>
  <si>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</si>
  <si>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</si>
  <si>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</si>
  <si>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</si>
  <si>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</si>
  <si>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</si>
  <si>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</si>
  <si>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</si>
  <si>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</si>
  <si>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</si>
  <si>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</si>
  <si>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</si>
  <si>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</si>
  <si>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</si>
  <si>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</si>
  <si>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</si>
  <si>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</si>
  <si>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</si>
  <si>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</si>
  <si>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</si>
  <si>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</si>
  <si>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</si>
  <si>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</si>
  <si>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</si>
  <si>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</si>
  <si>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</si>
  <si>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</si>
  <si>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</si>
  <si>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</si>
  <si>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</si>
  <si>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</si>
  <si>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</si>
  <si>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</si>
  <si>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</si>
  <si>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</si>
  <si>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</si>
  <si>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</si>
  <si>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</si>
  <si>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</si>
  <si>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</si>
  <si>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</si>
  <si>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</si>
  <si>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</si>
  <si>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</si>
  <si>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</si>
  <si>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</si>
  <si>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</si>
  <si>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</si>
  <si>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</si>
  <si>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</si>
  <si>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</si>
  <si>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</si>
  <si>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</si>
  <si>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</si>
  <si>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</si>
  <si>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</si>
  <si>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</si>
  <si>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</si>
  <si>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</si>
  <si>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</si>
  <si>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</si>
  <si>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</si>
  <si>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</si>
  <si>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</si>
  <si>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</si>
  <si>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</si>
  <si>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</si>
  <si>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</si>
  <si>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</si>
  <si>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</si>
  <si>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</si>
  <si>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</si>
  <si>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</si>
  <si>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</si>
  <si>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</si>
  <si>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</si>
  <si>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</si>
  <si>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</si>
  <si>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</si>
  <si>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</si>
  <si>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</si>
  <si>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</si>
  <si>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</si>
  <si>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</si>
  <si>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</si>
  <si>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</si>
  <si>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</si>
  <si>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</si>
  <si>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</si>
  <si>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</si>
  <si>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</si>
  <si>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</si>
  <si>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</si>
  <si>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</si>
  <si>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</si>
  <si>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</si>
  <si>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</si>
  <si>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</si>
  <si>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</si>
  <si>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</si>
  <si>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</si>
  <si>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</si>
  <si>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</si>
  <si>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</si>
  <si>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</si>
  <si>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</si>
  <si>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</si>
  <si>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</si>
  <si>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</si>
  <si>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</si>
  <si>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</si>
  <si>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</si>
  <si>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</si>
  <si>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</si>
  <si>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</si>
  <si>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</si>
  <si>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</si>
  <si>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</si>
  <si>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</si>
  <si>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</si>
  <si>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</si>
  <si>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</si>
  <si>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</si>
  <si>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</si>
  <si>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</si>
  <si>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</si>
  <si>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</si>
  <si>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</si>
  <si>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</si>
  <si>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</si>
  <si>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</si>
  <si>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</si>
  <si>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</si>
  <si>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</si>
  <si>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</si>
  <si>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</si>
  <si>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</si>
  <si>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</si>
  <si>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</si>
  <si>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</si>
  <si>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</si>
  <si>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</si>
  <si>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</si>
  <si>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</si>
  <si>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</si>
  <si>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</si>
  <si>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</si>
  <si>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</si>
  <si>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</si>
  <si>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</si>
  <si>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</si>
  <si>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</si>
  <si>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</si>
  <si>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</si>
  <si>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</si>
  <si>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</si>
  <si>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</si>
  <si>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</si>
  <si>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</si>
  <si>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</si>
  <si>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</si>
  <si>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</si>
  <si>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</si>
  <si>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</si>
  <si>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</si>
  <si>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</si>
  <si>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</si>
  <si>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</si>
  <si>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</si>
  <si>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</si>
  <si>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</si>
  <si>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</si>
  <si>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</si>
  <si>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</si>
  <si>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</si>
  <si>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</si>
  <si>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</si>
  <si>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</si>
  <si>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</si>
  <si>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</si>
  <si>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</si>
  <si>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</si>
  <si>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</si>
  <si>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</si>
  <si>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</si>
  <si>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</si>
  <si>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</si>
  <si>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</si>
  <si>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</si>
  <si>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</si>
  <si>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</si>
  <si>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</si>
  <si>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</si>
  <si>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</si>
  <si>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</si>
  <si>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</si>
  <si>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</si>
  <si>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</si>
  <si>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</si>
  <si>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</si>
  <si>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</si>
  <si>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</si>
  <si>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</si>
  <si>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</si>
  <si>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</si>
  <si>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</si>
  <si>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</si>
  <si>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</si>
  <si>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</si>
  <si>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</si>
  <si>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</si>
  <si>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</si>
  <si>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</si>
  <si>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</si>
  <si>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</si>
  <si>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</si>
  <si>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</si>
  <si>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</si>
  <si>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</si>
  <si>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</si>
  <si>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</si>
  <si>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</si>
  <si>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</si>
  <si>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</si>
  <si>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</si>
  <si>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</si>
  <si>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</si>
  <si>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</si>
  <si>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</si>
  <si>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</si>
  <si>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</si>
  <si>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</si>
  <si>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</si>
  <si>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</si>
  <si>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</si>
  <si>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</si>
  <si>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</si>
  <si>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</si>
  <si>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</si>
  <si>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</si>
  <si>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</si>
  <si>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</si>
  <si>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</si>
  <si>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</si>
  <si>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</si>
  <si>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</si>
  <si>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</si>
  <si>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</si>
  <si>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</si>
  <si>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</si>
  <si>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</si>
  <si>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</si>
  <si>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</si>
  <si>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</si>
  <si>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</si>
  <si>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</si>
  <si>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</si>
  <si>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</si>
  <si>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</si>
  <si>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</si>
  <si>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</si>
  <si>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</si>
  <si>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</si>
  <si>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</si>
  <si>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</si>
  <si>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</si>
  <si>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</si>
  <si>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</si>
  <si>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</si>
  <si>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</si>
  <si>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</si>
  <si>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</si>
  <si>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</si>
  <si>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</si>
  <si>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</si>
  <si>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</si>
  <si>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</si>
  <si>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</si>
  <si>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</si>
  <si>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</si>
  <si>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</si>
  <si>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</si>
  <si>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</si>
  <si>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</si>
  <si>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</si>
  <si>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</si>
  <si>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</si>
  <si>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</si>
  <si>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</si>
  <si>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</si>
  <si>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</si>
  <si>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</si>
  <si>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</si>
  <si>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</si>
  <si>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</si>
  <si>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</si>
  <si>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</si>
  <si>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</si>
  <si>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</si>
  <si>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</si>
  <si>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</si>
  <si>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</si>
  <si>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</si>
  <si>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</si>
  <si>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</si>
  <si>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</si>
  <si>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</si>
  <si>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</si>
  <si>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</si>
  <si>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</si>
  <si>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</si>
  <si>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</si>
  <si>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</si>
  <si>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</si>
  <si>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</si>
  <si>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</si>
  <si>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</si>
  <si>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</si>
  <si>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</si>
  <si>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</si>
  <si>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</si>
  <si>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</si>
  <si>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</si>
  <si>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</si>
  <si>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</si>
  <si>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</si>
  <si>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</si>
  <si>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</si>
  <si>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</si>
  <si>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</si>
  <si>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</si>
  <si>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</si>
  <si>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</si>
  <si>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</si>
  <si>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</si>
  <si>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</si>
  <si>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</si>
  <si>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</si>
  <si>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</si>
  <si>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</si>
  <si>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</si>
  <si>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</si>
  <si>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</si>
  <si>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</si>
  <si>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</si>
  <si>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</si>
  <si>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</si>
  <si>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</si>
  <si>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</si>
  <si>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</si>
  <si>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</si>
  <si>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</si>
  <si>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</si>
  <si>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</si>
  <si>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</si>
  <si>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</si>
  <si>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</si>
  <si>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</si>
  <si>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</si>
  <si>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</si>
  <si>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</si>
  <si>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</si>
  <si>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</si>
  <si>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</si>
  <si>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</si>
  <si>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</si>
  <si>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</si>
  <si>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</si>
  <si>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</si>
  <si>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</si>
  <si>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</si>
  <si>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</si>
  <si>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</si>
  <si>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</si>
  <si>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</si>
  <si>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</si>
  <si>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</si>
  <si>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</si>
  <si>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</si>
  <si>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</si>
  <si>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</si>
  <si>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</si>
  <si>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</si>
  <si>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</si>
  <si>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</si>
  <si>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</si>
  <si>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</si>
  <si>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</si>
  <si>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</si>
  <si>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</si>
  <si>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</si>
  <si>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</si>
  <si>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</si>
  <si>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</si>
  <si>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</si>
  <si>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</si>
  <si>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</si>
  <si>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</si>
  <si>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</si>
  <si>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</si>
  <si>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</si>
  <si>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</si>
  <si>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</si>
  <si>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</si>
  <si>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</si>
  <si>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</si>
  <si>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</si>
  <si>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</si>
  <si>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</si>
  <si>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</si>
  <si>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</si>
  <si>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</si>
  <si>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</si>
  <si>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</si>
  <si>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</si>
  <si>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</si>
  <si>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</si>
  <si>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</si>
  <si>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</si>
  <si>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</si>
  <si>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</si>
  <si>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</si>
  <si>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</si>
  <si>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</si>
  <si>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</si>
  <si>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</si>
  <si>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</si>
  <si>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</si>
  <si>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</si>
  <si>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</si>
  <si>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</si>
  <si>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</si>
  <si>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</si>
  <si>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</si>
  <si>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</si>
  <si>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</si>
  <si>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</si>
  <si>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</si>
  <si>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</si>
  <si>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</si>
  <si>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</si>
  <si>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</si>
  <si>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</si>
  <si>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</si>
  <si>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</si>
  <si>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</si>
  <si>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</si>
  <si>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</si>
  <si>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</si>
  <si>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</si>
  <si>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</si>
  <si>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</si>
  <si>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</si>
  <si>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</si>
  <si>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</si>
  <si>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</si>
  <si>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</si>
  <si>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</si>
  <si>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</si>
  <si>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</si>
  <si>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</si>
  <si>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</si>
  <si>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</si>
  <si>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</si>
  <si>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</si>
  <si>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</si>
  <si>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</si>
  <si>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</si>
  <si>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</si>
  <si>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</si>
  <si>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</si>
  <si>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</si>
  <si>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</si>
  <si>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</si>
  <si>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</si>
  <si>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</si>
  <si>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</si>
  <si>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</si>
  <si>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</si>
  <si>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</si>
  <si>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</si>
  <si>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</si>
  <si>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</si>
  <si>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</si>
  <si>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</si>
  <si>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</si>
  <si>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</si>
  <si>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</si>
  <si>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</si>
  <si>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</si>
  <si>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</si>
  <si>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</si>
  <si>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</si>
  <si>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</si>
  <si>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</si>
  <si>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</si>
  <si>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</si>
  <si>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</si>
  <si>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</si>
  <si>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</si>
  <si>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</si>
  <si>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</si>
  <si>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</si>
  <si>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</si>
  <si>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</si>
  <si>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</si>
  <si>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</si>
  <si>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</si>
  <si>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</si>
  <si>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</si>
  <si>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</si>
  <si>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</si>
  <si>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</si>
  <si>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</si>
  <si>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</si>
  <si>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</si>
  <si>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</si>
  <si>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</si>
  <si>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</si>
  <si>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</si>
  <si>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</si>
  <si>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</si>
  <si>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</si>
  <si>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</si>
  <si>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</si>
  <si>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</si>
  <si>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</si>
  <si>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</si>
  <si>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</si>
  <si>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</si>
  <si>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</si>
  <si>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</si>
  <si>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</si>
  <si>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</si>
  <si>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</si>
  <si>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</si>
  <si>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</si>
  <si>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</si>
  <si>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</si>
  <si>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</si>
  <si>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</si>
  <si>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</si>
  <si>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</si>
  <si>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</si>
  <si>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</si>
  <si>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</si>
  <si>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</si>
  <si>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</si>
  <si>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</si>
  <si>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</si>
  <si>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</si>
  <si>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</si>
  <si>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</si>
  <si>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</si>
  <si>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</si>
  <si>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</si>
  <si>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</si>
  <si>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</si>
  <si>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</si>
  <si>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</si>
  <si>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</si>
  <si>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</si>
  <si>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</si>
  <si>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</si>
  <si>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</si>
  <si>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</si>
  <si>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</si>
  <si>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</si>
  <si>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</si>
  <si>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</si>
  <si>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</si>
  <si>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</si>
  <si>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</si>
  <si>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</si>
  <si>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</si>
  <si>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</si>
  <si>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</si>
  <si>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</si>
  <si>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</si>
  <si>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</si>
  <si>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</si>
  <si>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</si>
  <si>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</si>
  <si>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</si>
  <si>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</si>
  <si>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</si>
  <si>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</si>
  <si>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</si>
  <si>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</si>
  <si>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</si>
  <si>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</si>
  <si>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</si>
  <si>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</si>
  <si>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</si>
  <si>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</si>
  <si>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</si>
  <si>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</si>
  <si>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</si>
  <si>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</si>
  <si>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</si>
  <si>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</si>
  <si>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</si>
  <si>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</si>
  <si>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</si>
  <si>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</si>
  <si>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</si>
  <si>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</si>
  <si>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</si>
  <si>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</si>
  <si>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</si>
  <si>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</si>
  <si>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</si>
  <si>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</si>
  <si>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</si>
  <si>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</si>
  <si>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</si>
  <si>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</si>
  <si>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</si>
  <si>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</si>
  <si>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</si>
  <si>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</si>
  <si>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</si>
  <si>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</si>
  <si>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</si>
  <si>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</si>
  <si>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</si>
  <si>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</si>
  <si>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</si>
  <si>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</si>
  <si>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</si>
  <si>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</si>
  <si>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</si>
  <si>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</si>
  <si>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</si>
  <si>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</si>
  <si>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</si>
  <si>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</si>
  <si>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</si>
  <si>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</si>
  <si>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</si>
  <si>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</si>
  <si>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</si>
  <si>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</si>
  <si>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</si>
  <si>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</si>
  <si>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</si>
  <si>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</si>
  <si>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</si>
  <si>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</si>
  <si>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</si>
  <si>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</si>
  <si>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</si>
  <si>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</si>
  <si>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</si>
  <si>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</si>
  <si>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</si>
  <si>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</si>
  <si>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</si>
  <si>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</si>
  <si>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</si>
  <si>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</si>
  <si>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</si>
  <si>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</si>
  <si>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</si>
  <si>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</si>
  <si>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</si>
  <si>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</si>
  <si>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</si>
  <si>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</si>
  <si>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</si>
  <si>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</si>
  <si>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</si>
  <si>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</si>
  <si>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</si>
  <si>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</si>
  <si>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</si>
  <si>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</si>
  <si>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</si>
  <si>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</si>
  <si>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</si>
  <si>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</si>
  <si>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</si>
  <si>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</si>
  <si>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</si>
  <si>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</si>
  <si>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</si>
  <si>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</si>
  <si>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</si>
  <si>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</si>
  <si>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</si>
  <si>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</si>
  <si>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</si>
  <si>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</si>
  <si>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</si>
  <si>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</si>
  <si>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</si>
  <si>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</si>
  <si>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</si>
  <si>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</si>
  <si>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</si>
  <si>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</si>
  <si>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</si>
  <si>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</si>
  <si>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</si>
  <si>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</si>
  <si>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</si>
  <si>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</si>
  <si>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</si>
  <si>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</si>
  <si>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</si>
  <si>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</si>
  <si>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</si>
  <si>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</si>
  <si>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</si>
  <si>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</si>
  <si>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</si>
  <si>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</si>
  <si>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</si>
  <si>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</si>
  <si>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</si>
  <si>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</si>
  <si>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</si>
  <si>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</si>
  <si>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</si>
  <si>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</si>
  <si>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</si>
  <si>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</si>
  <si>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</si>
  <si>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</si>
  <si>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</si>
  <si>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</si>
  <si>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</si>
  <si>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</si>
  <si>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</si>
  <si>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</si>
  <si>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</si>
  <si>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</si>
  <si>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</si>
  <si>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</si>
  <si>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</si>
  <si>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</si>
  <si>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</si>
  <si>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</si>
  <si>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</si>
  <si>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</si>
  <si>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</si>
  <si>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</si>
  <si>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</si>
  <si>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</si>
  <si>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</si>
  <si>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</si>
  <si>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</si>
  <si>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</si>
  <si>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</si>
  <si>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</si>
  <si>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</si>
  <si>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</si>
  <si>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</si>
  <si>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</si>
  <si>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</si>
  <si>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</si>
  <si>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</si>
  <si>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</si>
  <si>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</si>
  <si>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</si>
  <si>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</si>
  <si>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</si>
  <si>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</si>
  <si>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</si>
  <si>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</si>
  <si>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</si>
  <si>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</si>
  <si>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</si>
  <si>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</si>
  <si>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</si>
  <si>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</si>
  <si>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</si>
  <si>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</si>
  <si>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</si>
  <si>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</si>
  <si>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</si>
  <si>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</si>
  <si>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</si>
  <si>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</si>
  <si>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</si>
  <si>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</si>
  <si>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</si>
  <si>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</si>
  <si>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</si>
  <si>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</si>
  <si>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</si>
  <si>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</si>
  <si>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</si>
  <si>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</si>
  <si>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</si>
  <si>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</si>
  <si>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</si>
  <si>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</si>
  <si>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</si>
  <si>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</si>
  <si>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</si>
  <si>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</si>
  <si>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</si>
  <si>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</si>
  <si>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</si>
  <si>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</si>
  <si>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</si>
  <si>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</si>
  <si>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</si>
  <si>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</si>
  <si>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</si>
  <si>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</si>
  <si>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</si>
  <si>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</si>
  <si>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</si>
  <si>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</si>
  <si>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</si>
  <si>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</si>
  <si>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</si>
  <si>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</si>
  <si>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</si>
  <si>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</si>
  <si>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</si>
  <si>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</si>
  <si>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</si>
  <si>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</si>
  <si>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</si>
  <si>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</si>
  <si>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</si>
  <si>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</si>
  <si>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</si>
  <si>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</si>
  <si>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</si>
  <si>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</si>
  <si>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</si>
  <si>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</si>
  <si>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</si>
  <si>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</si>
  <si>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</si>
  <si>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</si>
  <si>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</si>
  <si>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</si>
  <si>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</si>
  <si>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</si>
  <si>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</si>
  <si>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</si>
  <si>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</si>
  <si>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</si>
  <si>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</si>
  <si>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</si>
  <si>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</si>
  <si>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</si>
  <si>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</si>
  <si>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</si>
  <si>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</si>
  <si>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</si>
  <si>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</si>
  <si>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</si>
  <si>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</si>
  <si>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</si>
  <si>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</si>
  <si>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</si>
  <si>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</si>
  <si>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</si>
  <si>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</si>
  <si>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</si>
  <si>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</si>
  <si>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</si>
  <si>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</si>
  <si>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</si>
  <si>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</si>
  <si>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</si>
  <si>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</si>
  <si>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</si>
  <si>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</si>
  <si>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</si>
  <si>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</si>
  <si>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</si>
  <si>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</si>
  <si>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</si>
  <si>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</si>
  <si>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</si>
  <si>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</si>
  <si>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</si>
  <si>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</si>
  <si>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</si>
  <si>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</si>
  <si>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</si>
  <si>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</si>
  <si>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</si>
  <si>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</si>
  <si>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</si>
  <si>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</si>
  <si>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</si>
  <si>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</si>
  <si>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</si>
  <si>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</si>
  <si>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</si>
  <si>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</si>
  <si>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</si>
  <si>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</si>
  <si>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</si>
  <si>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</si>
  <si>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</si>
  <si>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</si>
  <si>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</si>
  <si>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</si>
  <si>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</si>
  <si>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</si>
  <si>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</si>
  <si>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</si>
  <si>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</si>
  <si>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</si>
  <si>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</si>
  <si>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</si>
  <si>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</si>
  <si>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</si>
  <si>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</si>
  <si>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</si>
  <si>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</si>
  <si>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</si>
  <si>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</si>
  <si>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</si>
  <si>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</si>
  <si>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</si>
  <si>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</si>
  <si>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</si>
  <si>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</si>
  <si>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</si>
  <si>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</si>
  <si>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</si>
  <si>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</si>
  <si>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</si>
  <si>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</si>
  <si>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</si>
  <si>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</si>
  <si>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</si>
  <si>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</si>
  <si>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</si>
  <si>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</si>
  <si>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</si>
  <si>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</si>
  <si>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</si>
  <si>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</si>
  <si>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</si>
  <si>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</si>
  <si>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</si>
  <si>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</si>
  <si>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</si>
  <si>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</si>
  <si>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</si>
  <si>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</si>
  <si>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</si>
  <si>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</si>
  <si>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</si>
  <si>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</si>
  <si>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</si>
  <si>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</si>
  <si>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</si>
  <si>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</si>
  <si>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</si>
  <si>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</si>
  <si>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</si>
  <si>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</si>
  <si>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</si>
  <si>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</si>
  <si>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</si>
  <si>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</si>
  <si>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</si>
  <si>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</si>
  <si>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</si>
  <si>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</si>
  <si>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</si>
  <si>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</si>
  <si>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</si>
  <si>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</si>
  <si>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</si>
  <si>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</si>
  <si>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</si>
  <si>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</si>
  <si>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</si>
  <si>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</si>
  <si>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</si>
  <si>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</si>
  <si>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</si>
  <si>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</si>
  <si>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</si>
  <si>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</si>
  <si>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</si>
  <si>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</si>
  <si>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</si>
  <si>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</si>
  <si>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</si>
  <si>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</si>
  <si>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</si>
  <si>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</si>
  <si>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</si>
  <si>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</si>
  <si>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</si>
  <si>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</si>
  <si>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</si>
  <si>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</si>
  <si>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</si>
  <si>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</si>
  <si>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</si>
  <si>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</si>
  <si>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</si>
  <si>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</si>
  <si>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</si>
  <si>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</si>
  <si>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</si>
  <si>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</si>
  <si>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</si>
  <si>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</si>
  <si>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</si>
  <si>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</si>
  <si>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</si>
  <si>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</si>
  <si>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</si>
  <si>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</si>
  <si>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</si>
  <si>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</si>
  <si>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</si>
  <si>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</si>
  <si>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</si>
  <si>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</si>
  <si>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</si>
  <si>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</si>
  <si>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</si>
  <si>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</si>
  <si>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</si>
  <si>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</si>
  <si>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</si>
  <si>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</si>
  <si>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</si>
  <si>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</si>
  <si>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</si>
  <si>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</si>
  <si>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</si>
  <si>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</si>
  <si>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</si>
  <si>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</si>
  <si>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</si>
  <si>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</si>
  <si>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</si>
  <si>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</si>
  <si>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</si>
  <si>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</si>
  <si>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</si>
  <si>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</si>
  <si>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</si>
  <si>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</si>
  <si>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</si>
  <si>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</si>
  <si>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</si>
  <si>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</si>
  <si>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</si>
  <si>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</si>
  <si>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</si>
  <si>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</si>
  <si>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</si>
  <si>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</si>
  <si>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</si>
  <si>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</si>
  <si>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</si>
  <si>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</si>
  <si>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</si>
  <si>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</si>
  <si>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</si>
  <si>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</si>
  <si>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</si>
  <si>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</si>
  <si>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</si>
  <si>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</si>
  <si>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</si>
  <si>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</si>
  <si>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</si>
  <si>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</si>
  <si>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</si>
  <si>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</si>
  <si>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</si>
  <si>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</si>
  <si>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</si>
  <si>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</si>
  <si>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</si>
  <si>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</si>
  <si>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</si>
  <si>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</si>
  <si>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</si>
  <si>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</si>
  <si>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</si>
  <si>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</si>
  <si>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</si>
  <si>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</si>
  <si>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</si>
  <si>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</si>
  <si>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</si>
  <si>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</si>
  <si>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</si>
  <si>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</si>
  <si>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</si>
  <si>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</si>
  <si>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</si>
  <si>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</si>
  <si>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</si>
  <si>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</si>
  <si>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</si>
  <si>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</si>
  <si>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</si>
  <si>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</si>
  <si>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</si>
  <si>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</si>
  <si>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</si>
  <si>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</si>
  <si>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</si>
  <si>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</si>
  <si>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</si>
  <si>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</si>
  <si>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</si>
  <si>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</si>
  <si>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</si>
  <si>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</si>
  <si>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</si>
  <si>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</si>
  <si>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</si>
  <si>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</si>
  <si>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</si>
  <si>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</si>
  <si>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</si>
  <si>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</si>
  <si>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</si>
  <si>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</si>
  <si>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</si>
  <si>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</si>
  <si>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</si>
  <si>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</si>
  <si>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</si>
  <si>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</si>
  <si>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</si>
  <si>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</si>
  <si>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</si>
  <si>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</si>
  <si>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</si>
  <si>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</si>
  <si>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</si>
  <si>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</si>
  <si>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</si>
  <si>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</si>
  <si>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</si>
  <si>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</si>
  <si>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</si>
  <si>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</si>
  <si>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</si>
  <si>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</si>
  <si>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</si>
  <si>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</si>
  <si>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</si>
  <si>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</si>
  <si>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</si>
  <si>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</si>
  <si>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</si>
  <si>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</si>
  <si>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</si>
  <si>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</si>
  <si>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</si>
  <si>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</si>
  <si>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</si>
  <si>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</si>
  <si>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</si>
  <si>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</si>
  <si>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</si>
  <si>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</si>
  <si>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</si>
  <si>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</si>
  <si>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</si>
  <si>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</si>
  <si>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</si>
  <si>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</si>
  <si>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</si>
  <si>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</si>
  <si>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</si>
  <si>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</si>
  <si>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</si>
  <si>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</si>
  <si>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</si>
  <si>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</si>
  <si>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</si>
  <si>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</si>
  <si>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</si>
  <si>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</si>
  <si>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</si>
  <si>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</si>
  <si>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</si>
  <si>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</si>
  <si>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</si>
  <si>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</si>
  <si>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</si>
  <si>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</si>
  <si>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</si>
  <si>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</si>
  <si>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</si>
  <si>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</si>
  <si>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</si>
  <si>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</si>
  <si>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</si>
  <si>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</si>
  <si>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</si>
  <si>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</si>
  <si>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</si>
  <si>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</si>
  <si>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</si>
  <si>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</si>
  <si>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</si>
  <si>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</si>
  <si>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</si>
  <si>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</si>
  <si>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</si>
  <si>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</si>
  <si>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</si>
  <si>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</si>
  <si>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</si>
  <si>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</si>
  <si>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</si>
  <si>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</si>
  <si>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</si>
  <si>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</si>
  <si>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</si>
  <si>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</si>
  <si>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</si>
  <si>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</si>
  <si>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</si>
  <si>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</si>
  <si>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</si>
  <si>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</si>
  <si>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</si>
  <si>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</si>
  <si>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</si>
  <si>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</si>
  <si>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</si>
  <si>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</si>
  <si>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</si>
  <si>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</si>
  <si>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</si>
  <si>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</si>
  <si>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</si>
  <si>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</si>
  <si>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</si>
  <si>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</si>
  <si>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</si>
  <si>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</si>
  <si>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</si>
  <si>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</si>
  <si>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</si>
  <si>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</si>
  <si>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</si>
  <si>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</si>
  <si>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</si>
  <si>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</si>
  <si>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</si>
  <si>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</si>
  <si>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</si>
  <si>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</si>
  <si>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</si>
  <si>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</si>
  <si>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</si>
  <si>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</si>
  <si>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</si>
  <si>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</si>
  <si>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</si>
  <si>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</si>
  <si>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</si>
  <si>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</si>
  <si>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</si>
  <si>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</si>
  <si>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</si>
  <si>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</si>
  <si>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</si>
  <si>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</si>
  <si>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</si>
  <si>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</si>
  <si>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</si>
  <si>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</si>
  <si>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</si>
  <si>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</si>
  <si>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</si>
  <si>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</si>
  <si>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</si>
  <si>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</si>
  <si>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</si>
  <si>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</si>
  <si>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</si>
  <si>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</si>
  <si>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</si>
  <si>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</si>
  <si>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</si>
  <si>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</si>
  <si>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</si>
  <si>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</si>
  <si>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</si>
  <si>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</si>
  <si>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</si>
  <si>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</si>
  <si>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</si>
  <si>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</si>
  <si>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</si>
  <si>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</si>
  <si>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</si>
  <si>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</si>
  <si>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</si>
  <si>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</si>
  <si>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</si>
  <si>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</si>
  <si>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</si>
  <si>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</si>
  <si>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</si>
  <si>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</si>
  <si>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</si>
  <si>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</si>
  <si>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</si>
  <si>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</si>
  <si>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</si>
  <si>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</si>
  <si>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</si>
  <si>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</si>
  <si>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</si>
  <si>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</si>
  <si>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</si>
  <si>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</si>
  <si>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</si>
  <si>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</si>
  <si>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</si>
  <si>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</si>
  <si>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</si>
  <si>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</si>
  <si>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</si>
  <si>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</si>
  <si>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</si>
  <si>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</si>
  <si>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</si>
  <si>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</si>
  <si>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</si>
  <si>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</si>
  <si>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</si>
  <si>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</si>
  <si>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</si>
  <si>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</si>
  <si>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</si>
  <si>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</si>
  <si>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</si>
  <si>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</si>
  <si>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</si>
  <si>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</si>
  <si>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</si>
  <si>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</si>
  <si>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</si>
  <si>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</si>
  <si>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</si>
  <si>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</si>
  <si>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</si>
  <si>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</si>
  <si>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</si>
  <si>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</si>
  <si>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</si>
  <si>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</si>
  <si>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</si>
  <si>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</si>
  <si>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</si>
  <si>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</si>
  <si>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</si>
  <si>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</si>
  <si>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</si>
  <si>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</si>
  <si>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</si>
  <si>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</si>
  <si>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</si>
  <si>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</si>
  <si>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</si>
  <si>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</si>
  <si>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</si>
  <si>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</si>
  <si>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</si>
  <si>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</si>
  <si>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</si>
  <si>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</si>
  <si>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</si>
  <si>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</si>
  <si>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</si>
  <si>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</si>
  <si>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</si>
  <si>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</si>
  <si>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</si>
  <si>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</si>
  <si>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</si>
  <si>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</si>
  <si>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</si>
  <si>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</si>
  <si>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</si>
  <si>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</si>
  <si>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</si>
  <si>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</si>
  <si>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</si>
  <si>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</si>
  <si>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</si>
  <si>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</si>
  <si>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</si>
  <si>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</si>
  <si>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</si>
  <si>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</si>
  <si>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</si>
  <si>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</si>
  <si>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</si>
  <si>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</si>
  <si>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</si>
  <si>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</si>
  <si>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</si>
  <si>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</si>
  <si>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</si>
  <si>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</si>
  <si>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</si>
  <si>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</si>
  <si>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</si>
  <si>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</si>
  <si>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</si>
  <si>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</si>
  <si>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</si>
  <si>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</si>
  <si>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</si>
  <si>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</si>
  <si>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</si>
  <si>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</si>
  <si>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</si>
  <si>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</si>
  <si>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</si>
  <si>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</si>
  <si>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</si>
  <si>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</si>
  <si>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</si>
  <si>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</si>
  <si>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</si>
  <si>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</si>
  <si>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</si>
  <si>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</si>
  <si>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</si>
  <si>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</si>
  <si>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</si>
  <si>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</si>
  <si>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</si>
  <si>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</si>
  <si>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</si>
  <si>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</si>
  <si>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</si>
  <si>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</si>
  <si>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</si>
  <si>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</si>
  <si>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</si>
  <si>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</si>
  <si>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</si>
  <si>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</si>
  <si>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</si>
  <si>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</si>
  <si>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</si>
  <si>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</si>
  <si>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</si>
  <si>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</si>
  <si>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</si>
  <si>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</si>
  <si>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</si>
  <si>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</si>
  <si>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</si>
  <si>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</si>
  <si>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</si>
  <si>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</si>
  <si>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</si>
  <si>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</si>
  <si>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</si>
  <si>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</si>
  <si>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</si>
  <si>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</si>
  <si>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</si>
  <si>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</si>
  <si>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</si>
  <si>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</si>
  <si>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</si>
  <si>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</si>
  <si>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</si>
  <si>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</si>
  <si>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</si>
  <si>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</si>
  <si>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</si>
  <si>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</si>
  <si>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</si>
  <si>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</si>
  <si>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</si>
  <si>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</si>
  <si>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</si>
  <si>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</si>
  <si>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</si>
  <si>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</si>
  <si>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</si>
  <si>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</si>
  <si>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</si>
  <si>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</si>
  <si>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</si>
  <si>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</si>
  <si>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</si>
  <si>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</si>
  <si>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</si>
  <si>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</si>
  <si>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</si>
  <si>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</si>
  <si>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</si>
  <si>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</si>
  <si>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</si>
  <si>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</si>
  <si>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</si>
  <si>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</si>
  <si>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</si>
  <si>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</si>
  <si>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</si>
  <si>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</si>
  <si>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</si>
  <si>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</si>
  <si>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</si>
  <si>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</si>
  <si>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</si>
  <si>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</si>
  <si>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</si>
  <si>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</si>
  <si>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</si>
  <si>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</si>
  <si>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</si>
  <si>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</si>
  <si>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</si>
  <si>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</si>
  <si>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</si>
  <si>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</si>
  <si>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</si>
  <si>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</si>
  <si>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</si>
  <si>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</si>
  <si>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</si>
  <si>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</si>
  <si>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</si>
  <si>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</si>
  <si>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</si>
  <si>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</si>
  <si>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</si>
  <si>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</si>
  <si>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</si>
  <si>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</si>
  <si>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</si>
  <si>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</si>
  <si>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</si>
  <si>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</si>
  <si>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</si>
  <si>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</si>
  <si>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</si>
  <si>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</si>
  <si>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</si>
  <si>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</si>
  <si>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</si>
  <si>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</si>
  <si>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</si>
  <si>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</si>
  <si>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</si>
  <si>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</si>
  <si>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</si>
  <si>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</si>
  <si>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</si>
  <si>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</si>
  <si>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</si>
  <si>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</si>
  <si>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</si>
  <si>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</si>
  <si>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</si>
  <si>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</si>
  <si>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</si>
  <si>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</si>
  <si>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</si>
  <si>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</si>
  <si>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</si>
  <si>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</si>
  <si>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</si>
  <si>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</si>
  <si>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</si>
  <si>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</si>
  <si>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</si>
  <si>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</si>
  <si>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</si>
  <si>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</si>
  <si>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</si>
  <si>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</si>
  <si>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</si>
  <si>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</si>
  <si>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</si>
  <si>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</si>
  <si>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</si>
  <si>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</si>
  <si>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</si>
  <si>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</si>
  <si>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</si>
  <si>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</si>
  <si>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</si>
  <si>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</si>
  <si>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</si>
  <si>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</si>
  <si>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</si>
  <si>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</si>
  <si>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</si>
  <si>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</si>
  <si>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</si>
  <si>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</si>
  <si>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</si>
  <si>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</si>
  <si>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</si>
  <si>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</si>
  <si>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</si>
  <si>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</si>
  <si>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</si>
  <si>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</si>
  <si>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</si>
  <si>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</si>
  <si>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</si>
  <si>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</si>
  <si>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</si>
  <si>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</si>
  <si>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</si>
  <si>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</si>
  <si>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</si>
  <si>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</si>
  <si>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</si>
  <si>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</si>
  <si>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</si>
  <si>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</si>
  <si>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</si>
  <si>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</si>
  <si>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</si>
  <si>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</si>
  <si>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</si>
  <si>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</si>
  <si>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</si>
  <si>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</si>
  <si>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</si>
  <si>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</si>
  <si>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</si>
  <si>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</si>
  <si>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</si>
  <si>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</si>
  <si>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</si>
  <si>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</si>
  <si>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</si>
  <si>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</si>
  <si>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</si>
  <si>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</si>
  <si>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</si>
  <si>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</si>
  <si>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</si>
  <si>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</si>
  <si>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</si>
  <si>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</si>
  <si>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</si>
  <si>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</si>
  <si>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</si>
  <si>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</si>
  <si>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</si>
  <si>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</si>
  <si>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</si>
  <si>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</si>
  <si>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</si>
  <si>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</si>
  <si>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</si>
  <si>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</si>
  <si>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</si>
  <si>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</si>
  <si>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</si>
  <si>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</si>
  <si>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</si>
  <si>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</si>
  <si>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</si>
  <si>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</si>
  <si>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</si>
  <si>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</si>
  <si>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</si>
  <si>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</si>
  <si>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</si>
  <si>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</si>
  <si>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</si>
  <si>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</si>
  <si>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</si>
  <si>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</si>
  <si>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</si>
  <si>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</si>
  <si>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</si>
  <si>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</si>
  <si>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</si>
  <si>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</si>
  <si>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</si>
  <si>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</si>
  <si>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</si>
  <si>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</si>
  <si>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</si>
  <si>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</si>
  <si>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</si>
  <si>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</si>
  <si>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</si>
  <si>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</si>
  <si>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</si>
  <si>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</si>
  <si>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</si>
  <si>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</si>
  <si>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</si>
  <si>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</si>
  <si>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</si>
  <si>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</si>
  <si>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</si>
  <si>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</si>
  <si>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</si>
  <si>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</si>
  <si>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</si>
  <si>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</si>
  <si>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</si>
  <si>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</si>
  <si>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</si>
  <si>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</si>
  <si>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</si>
  <si>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</si>
  <si>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</si>
  <si>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</si>
  <si>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</si>
  <si>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</si>
  <si>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</si>
  <si>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</si>
  <si>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</si>
  <si>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</si>
  <si>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</si>
  <si>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</si>
  <si>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</si>
  <si>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</si>
  <si>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</si>
  <si>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</si>
  <si>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</si>
  <si>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</si>
  <si>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</si>
  <si>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</si>
  <si>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</si>
  <si>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</si>
  <si>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</si>
  <si>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</si>
  <si>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</si>
  <si>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</si>
  <si>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</si>
  <si>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</si>
  <si>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</si>
  <si>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</si>
  <si>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</si>
  <si>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</si>
  <si>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</si>
  <si>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</si>
  <si>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</si>
  <si>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</si>
  <si>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</si>
  <si>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</si>
  <si>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</si>
  <si>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</si>
  <si>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</si>
  <si>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</si>
  <si>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</si>
  <si>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</si>
  <si>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</si>
  <si>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</si>
  <si>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</si>
  <si>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</si>
  <si>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</si>
  <si>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</si>
  <si>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</si>
  <si>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</si>
  <si>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</si>
  <si>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</si>
  <si>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</si>
  <si>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</si>
  <si>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</si>
  <si>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</si>
  <si>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</si>
  <si>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</si>
  <si>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</si>
  <si>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</si>
  <si>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</si>
  <si>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</si>
  <si>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</si>
  <si>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</si>
  <si>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</si>
  <si>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</si>
  <si>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</si>
  <si>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</si>
  <si>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</si>
  <si>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</si>
  <si>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</si>
  <si>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</si>
  <si>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</si>
  <si>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</si>
  <si>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</si>
  <si>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</si>
  <si>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</si>
  <si>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</si>
  <si>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</si>
  <si>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</si>
  <si>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</si>
  <si>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</si>
  <si>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</si>
  <si>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</si>
  <si>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</si>
  <si>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</si>
  <si>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</si>
  <si>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</si>
  <si>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</si>
  <si>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</si>
  <si>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</si>
  <si>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</si>
  <si>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</si>
  <si>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</si>
  <si>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</si>
  <si>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</si>
  <si>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</si>
  <si>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</si>
  <si>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</si>
  <si>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</si>
  <si>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</si>
  <si>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</si>
  <si>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</si>
  <si>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</si>
  <si>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</si>
  <si>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</si>
  <si>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</si>
  <si>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</si>
  <si>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</si>
  <si>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</si>
  <si>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</si>
  <si>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</si>
  <si>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</si>
  <si>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</si>
  <si>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</si>
  <si>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</si>
  <si>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</si>
  <si>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</si>
  <si>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</si>
  <si>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</si>
  <si>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</si>
  <si>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</si>
  <si>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</si>
  <si>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</si>
  <si>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</si>
  <si>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</si>
  <si>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</si>
  <si>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</si>
  <si>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</si>
  <si>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</si>
  <si>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</si>
  <si>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</si>
  <si>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</si>
  <si>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</si>
  <si>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</si>
  <si>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</si>
  <si>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</si>
  <si>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</si>
  <si>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</si>
  <si>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</si>
  <si>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</si>
  <si>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</si>
  <si>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</si>
  <si>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</si>
  <si>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</si>
  <si>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</si>
  <si>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</si>
  <si>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</si>
  <si>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</si>
  <si>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</si>
  <si>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</si>
  <si>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</si>
  <si>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</si>
  <si>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</si>
  <si>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</si>
  <si>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</si>
  <si>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</si>
  <si>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</si>
  <si>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</si>
  <si>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</si>
  <si>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</si>
  <si>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</si>
  <si>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</si>
  <si>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</si>
  <si>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</si>
  <si>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</si>
  <si>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</si>
  <si>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</si>
  <si>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</si>
  <si>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</si>
  <si>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</si>
  <si>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</si>
  <si>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</si>
  <si>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</si>
  <si>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</si>
  <si>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</si>
  <si>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</si>
  <si>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</si>
  <si>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</si>
  <si>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</si>
  <si>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</si>
  <si>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</si>
  <si>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</si>
  <si>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</si>
  <si>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</si>
  <si>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</si>
  <si>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</si>
  <si>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</si>
  <si>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</si>
  <si>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</si>
  <si>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</si>
  <si>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</si>
  <si>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</si>
  <si>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</si>
  <si>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</si>
  <si>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</si>
  <si>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</si>
  <si>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</si>
  <si>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</si>
  <si>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</si>
  <si>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</si>
  <si>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</si>
  <si>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</si>
  <si>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</si>
  <si>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</si>
  <si>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</si>
  <si>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</si>
  <si>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</si>
  <si>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</si>
  <si>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</si>
  <si>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</si>
  <si>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</si>
  <si>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</si>
  <si>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</si>
  <si>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</si>
  <si>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</si>
  <si>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</si>
  <si>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</si>
  <si>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</si>
  <si>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</si>
  <si>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</si>
  <si>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</si>
  <si>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</si>
  <si>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</si>
  <si>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</si>
  <si>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</si>
  <si>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</si>
  <si>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</si>
  <si>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</si>
  <si>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</si>
  <si>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</si>
  <si>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</si>
  <si>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</si>
  <si>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</si>
  <si>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</si>
  <si>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</si>
  <si>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</si>
  <si>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</si>
  <si>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</si>
  <si>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</si>
  <si>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</si>
  <si>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</si>
  <si>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</si>
  <si>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</si>
  <si>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</si>
  <si>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</si>
  <si>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</si>
  <si>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</si>
  <si>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</si>
  <si>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</si>
  <si>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</si>
  <si>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</si>
  <si>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</si>
  <si>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</si>
  <si>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</si>
  <si>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</si>
  <si>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</si>
  <si>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</si>
  <si>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</si>
  <si>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</si>
  <si>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</si>
  <si>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</si>
  <si>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</si>
  <si>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</si>
  <si>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</si>
  <si>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</si>
  <si>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</si>
  <si>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</si>
  <si>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</si>
  <si>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</si>
  <si>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</si>
  <si>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</si>
  <si>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</si>
  <si>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</si>
  <si>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</si>
  <si>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</si>
  <si>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</si>
  <si>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</si>
  <si>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</si>
  <si>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</si>
  <si>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</si>
  <si>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</si>
  <si>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</si>
  <si>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</si>
  <si>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</si>
  <si>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</si>
  <si>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</si>
  <si>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</si>
  <si>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</si>
  <si>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</si>
  <si>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</si>
  <si>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</si>
  <si>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</si>
  <si>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</si>
  <si>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</si>
  <si>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</si>
  <si>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</si>
  <si>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</si>
  <si>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</si>
  <si>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</si>
  <si>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</si>
  <si>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</si>
  <si>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</si>
  <si>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</si>
  <si>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</si>
  <si>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</si>
  <si>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</si>
  <si>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</si>
  <si>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</si>
  <si>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</si>
  <si>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</si>
  <si>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</si>
  <si>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</si>
  <si>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</si>
  <si>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</si>
  <si>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</si>
  <si>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</si>
  <si>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</si>
  <si>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</si>
  <si>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</si>
  <si>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</si>
  <si>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</si>
  <si>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</si>
  <si>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</si>
  <si>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</si>
  <si>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</si>
  <si>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</si>
  <si>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</si>
  <si>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</si>
  <si>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</si>
  <si>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</si>
  <si>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</si>
  <si>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</si>
  <si>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</si>
  <si>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</si>
  <si>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</si>
  <si>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</si>
  <si>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</si>
  <si>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</si>
  <si>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</si>
  <si>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</si>
  <si>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</si>
  <si>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</si>
  <si>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</si>
  <si>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</si>
  <si>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</si>
  <si>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</si>
  <si>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</si>
  <si>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</si>
  <si>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</si>
  <si>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</si>
  <si>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</si>
  <si>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</si>
  <si>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</si>
  <si>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</si>
  <si>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</si>
  <si>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</si>
  <si>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</si>
  <si>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</si>
  <si>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</si>
  <si>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</si>
  <si>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</si>
  <si>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</si>
  <si>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</si>
  <si>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</si>
  <si>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</si>
  <si>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</si>
  <si>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</si>
  <si>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</si>
  <si>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</si>
  <si>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</si>
  <si>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</si>
  <si>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</si>
  <si>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</si>
  <si>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</si>
  <si>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</si>
  <si>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</si>
  <si>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</si>
  <si>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</si>
  <si>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</si>
  <si>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</si>
  <si>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</si>
  <si>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</si>
  <si>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</si>
  <si>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</si>
  <si>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</si>
  <si>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</si>
  <si>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</si>
  <si>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</si>
  <si>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</si>
  <si>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</si>
  <si>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</si>
  <si>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</si>
  <si>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</si>
  <si>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</si>
  <si>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</si>
  <si>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</si>
  <si>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</si>
  <si>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</si>
  <si>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</si>
  <si>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</si>
  <si>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</si>
  <si>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</si>
  <si>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</si>
  <si>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</si>
  <si>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</si>
  <si>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</si>
  <si>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</si>
  <si>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</si>
  <si>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</si>
  <si>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</si>
  <si>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</si>
  <si>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</si>
  <si>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</si>
  <si>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</si>
  <si>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</si>
  <si>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</si>
  <si>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</si>
  <si>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</si>
  <si>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</si>
  <si>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</si>
  <si>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</si>
  <si>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</si>
  <si>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</si>
  <si>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</si>
  <si>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</si>
  <si>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</si>
  <si>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</si>
  <si>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</si>
  <si>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</si>
  <si>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</si>
  <si>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</si>
  <si>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</si>
  <si>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</si>
  <si>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</si>
  <si>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</si>
  <si>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</si>
  <si>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</si>
  <si>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</si>
  <si>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</si>
  <si>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</si>
  <si>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</si>
  <si>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</si>
  <si>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</si>
  <si>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</si>
  <si>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</si>
  <si>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</si>
  <si>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</si>
  <si>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</si>
  <si>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</si>
  <si>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</si>
  <si>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</si>
  <si>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</si>
  <si>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</si>
  <si>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</si>
  <si>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</si>
  <si>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</si>
  <si>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</si>
  <si>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</si>
  <si>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</si>
  <si>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</si>
  <si>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</si>
  <si>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</si>
  <si>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</si>
  <si>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</si>
  <si>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</si>
  <si>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</si>
  <si>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</si>
  <si>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</si>
  <si>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</si>
  <si>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</si>
  <si>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</si>
  <si>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</si>
  <si>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</si>
  <si>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</si>
  <si>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</si>
  <si>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</si>
  <si>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</si>
  <si>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</si>
  <si>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</si>
  <si>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</si>
  <si>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</si>
  <si>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</si>
  <si>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</si>
  <si>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</si>
  <si>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</si>
  <si>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</si>
  <si>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</si>
  <si>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</si>
  <si>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</si>
  <si>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</si>
  <si>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</si>
  <si>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</si>
  <si>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</si>
  <si>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</si>
  <si>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</si>
  <si>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</si>
  <si>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</si>
  <si>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</si>
  <si>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</si>
  <si>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</si>
  <si>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</si>
  <si>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</si>
  <si>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</si>
  <si>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</si>
  <si>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</si>
  <si>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</si>
  <si>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</si>
  <si>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</si>
  <si>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</si>
  <si>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</si>
  <si>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</si>
  <si>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</si>
  <si>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</si>
  <si>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</si>
  <si>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</si>
  <si>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</si>
  <si>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</si>
  <si>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</si>
  <si>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</si>
  <si>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</si>
  <si>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</si>
  <si>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</si>
  <si>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</si>
  <si>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</si>
  <si>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</si>
  <si>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</si>
  <si>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</si>
  <si>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</si>
  <si>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</si>
  <si>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</si>
  <si>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</si>
  <si>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</si>
  <si>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</si>
  <si>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</si>
  <si>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</si>
  <si>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</si>
  <si>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</si>
  <si>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</si>
  <si>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</si>
  <si>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</si>
  <si>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</si>
  <si>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</si>
  <si>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</si>
  <si>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</si>
  <si>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</si>
  <si>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</si>
  <si>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</si>
  <si>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</si>
  <si>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</si>
  <si>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</si>
  <si>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</si>
  <si>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</si>
  <si>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</si>
  <si>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</si>
  <si>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</si>
  <si>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</si>
  <si>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</si>
  <si>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</si>
  <si>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</si>
  <si>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</si>
  <si>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</si>
  <si>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</si>
  <si>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</si>
  <si>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</si>
  <si>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</si>
  <si>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</si>
  <si>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</si>
  <si>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</si>
  <si>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</si>
  <si>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</si>
  <si>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</si>
  <si>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</si>
  <si>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</si>
  <si>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</si>
  <si>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</si>
  <si>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</si>
  <si>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</si>
  <si>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</si>
  <si>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</si>
  <si>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</si>
  <si>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</si>
  <si>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</si>
  <si>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</si>
  <si>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</si>
  <si>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</si>
  <si>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</si>
  <si>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</si>
  <si>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</si>
  <si>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</si>
  <si>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</si>
  <si>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</si>
  <si>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</si>
  <si>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</si>
  <si>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</si>
  <si>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</si>
  <si>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</si>
  <si>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</si>
  <si>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</si>
  <si>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</si>
  <si>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</si>
  <si>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</si>
  <si>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</si>
  <si>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</si>
  <si>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</si>
  <si>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</si>
  <si>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</si>
  <si>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</si>
  <si>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</si>
  <si>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</si>
  <si>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</si>
  <si>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</si>
  <si>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</si>
  <si>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</si>
  <si>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</si>
  <si>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</si>
  <si>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</si>
  <si>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</si>
  <si>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</si>
  <si>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</si>
  <si>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</si>
  <si>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</si>
  <si>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</si>
  <si>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</si>
  <si>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</si>
  <si>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</si>
  <si>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</si>
  <si>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</si>
  <si>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</si>
  <si>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</si>
  <si>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</si>
  <si>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</si>
  <si>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</si>
  <si>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</si>
  <si>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</si>
  <si>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</si>
  <si>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</si>
  <si>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</si>
  <si>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</si>
  <si>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</si>
  <si>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</si>
  <si>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</si>
  <si>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</si>
  <si>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</si>
  <si>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</si>
  <si>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</si>
  <si>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</si>
  <si>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</si>
  <si>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</si>
  <si>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</si>
  <si>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</si>
  <si>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</si>
  <si>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</si>
  <si>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</si>
  <si>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</si>
  <si>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</si>
  <si>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</si>
  <si>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</si>
  <si>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</si>
  <si>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</si>
  <si>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</si>
  <si>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</si>
  <si>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</si>
  <si>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</si>
  <si>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</si>
  <si>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</si>
  <si>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</si>
  <si>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</si>
  <si>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</si>
  <si>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</si>
  <si>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</si>
  <si>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</si>
  <si>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</si>
  <si>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</si>
  <si>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</si>
  <si>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</si>
  <si>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</si>
  <si>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</si>
  <si>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</si>
  <si>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</si>
  <si>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</si>
  <si>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</si>
  <si>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</si>
  <si>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</si>
  <si>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</si>
  <si>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</si>
  <si>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</si>
  <si>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</si>
  <si>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</si>
  <si>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</si>
  <si>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</si>
  <si>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</si>
  <si>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</si>
  <si>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</si>
  <si>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</si>
  <si>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</si>
  <si>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</si>
  <si>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</si>
  <si>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</si>
  <si>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</si>
  <si>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</si>
  <si>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</si>
  <si>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</si>
  <si>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</si>
  <si>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</si>
  <si>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</si>
  <si>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</si>
  <si>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</si>
  <si>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</si>
  <si>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</si>
  <si>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</si>
  <si>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</si>
  <si>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</si>
  <si>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</si>
  <si>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</si>
  <si>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</si>
  <si>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</si>
  <si>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</si>
  <si>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</si>
  <si>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</si>
  <si>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</si>
  <si>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</si>
  <si>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</si>
  <si>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</si>
  <si>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</si>
  <si>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</si>
  <si>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</si>
  <si>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</si>
  <si>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</si>
  <si>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</si>
  <si>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</si>
  <si>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</si>
  <si>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</si>
  <si>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</si>
  <si>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</si>
  <si>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</si>
  <si>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</si>
  <si>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</si>
  <si>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</si>
  <si>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</si>
  <si>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</si>
  <si>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</si>
  <si>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</si>
  <si>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</si>
  <si>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</si>
  <si>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</si>
  <si>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</si>
  <si>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</si>
  <si>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</si>
  <si>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</si>
  <si>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</si>
  <si>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</si>
  <si>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</si>
  <si>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</si>
  <si>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</si>
  <si>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</si>
  <si>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</si>
  <si>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</si>
  <si>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</si>
  <si>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</si>
  <si>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</si>
  <si>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</si>
  <si>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</si>
  <si>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</si>
  <si>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</si>
  <si>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</si>
  <si>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</si>
  <si>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</si>
  <si>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</si>
  <si>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</si>
  <si>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</si>
  <si>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</si>
  <si>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</si>
  <si>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</si>
  <si>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</si>
  <si>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</si>
  <si>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</si>
  <si>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</si>
  <si>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</si>
  <si>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</si>
  <si>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</si>
  <si>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</si>
  <si>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</si>
  <si>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</si>
  <si>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</si>
  <si>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</si>
  <si>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</si>
  <si>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</si>
  <si>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</si>
  <si>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</si>
  <si>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</si>
  <si>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</si>
  <si>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</si>
  <si>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</si>
  <si>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</si>
  <si>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</si>
  <si>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</si>
  <si>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</si>
  <si>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</si>
  <si>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</si>
  <si>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</si>
  <si>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</si>
  <si>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</si>
  <si>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</si>
  <si>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</si>
  <si>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</si>
  <si>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</si>
  <si>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</si>
  <si>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</si>
  <si>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</si>
  <si>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</si>
  <si>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</si>
  <si>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</si>
  <si>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</si>
  <si>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</si>
  <si>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</si>
  <si>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</si>
  <si>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</si>
  <si>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</si>
  <si>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</si>
  <si>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</si>
  <si>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</si>
  <si>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</si>
  <si>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</si>
  <si>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</si>
  <si>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</si>
  <si>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</si>
  <si>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</si>
  <si>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</si>
  <si>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</si>
  <si>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</si>
  <si>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</si>
  <si>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</si>
  <si>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</si>
  <si>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</si>
  <si>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</si>
  <si>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</si>
  <si>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</si>
  <si>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</si>
  <si>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</si>
  <si>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</si>
  <si>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</si>
  <si>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</si>
  <si>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</si>
  <si>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</si>
  <si>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</si>
  <si>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</si>
  <si>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</si>
  <si>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</si>
  <si>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</si>
  <si>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</si>
  <si>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</si>
  <si>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</si>
  <si>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</si>
  <si>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</si>
  <si>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</si>
  <si>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</si>
  <si>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</si>
  <si>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</si>
  <si>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</si>
  <si>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</si>
  <si>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</si>
  <si>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</si>
  <si>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</si>
  <si>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</si>
  <si>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</si>
  <si>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</si>
  <si>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</si>
  <si>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</si>
  <si>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</si>
  <si>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</si>
  <si>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</si>
  <si>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</si>
  <si>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</si>
  <si>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</si>
  <si>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</si>
  <si>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</si>
  <si>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</si>
  <si>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</si>
  <si>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</si>
  <si>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</si>
  <si>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</si>
  <si>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</si>
  <si>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</si>
  <si>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</si>
  <si>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</si>
  <si>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</si>
  <si>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</si>
  <si>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</si>
  <si>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</si>
  <si>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</si>
  <si>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</si>
  <si>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</si>
  <si>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</si>
  <si>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</si>
  <si>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</si>
  <si>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</si>
  <si>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</si>
  <si>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</si>
  <si>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</si>
  <si>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</si>
  <si>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</si>
  <si>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</si>
  <si>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</si>
  <si>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</si>
  <si>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</si>
  <si>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</si>
  <si>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</si>
  <si>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</si>
  <si>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</si>
  <si>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</si>
  <si>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</si>
  <si>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</si>
  <si>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</si>
  <si>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</si>
  <si>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</si>
  <si>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</si>
  <si>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</si>
  <si>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</si>
  <si>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</si>
  <si>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</si>
  <si>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</si>
  <si>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</si>
  <si>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</si>
  <si>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</si>
  <si>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</si>
  <si>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</si>
  <si>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</si>
  <si>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</si>
  <si>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</si>
  <si>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</si>
  <si>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</si>
  <si>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</si>
  <si>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</si>
  <si>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</si>
  <si>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</si>
  <si>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</si>
  <si>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</si>
  <si>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</si>
  <si>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</si>
  <si>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</si>
  <si>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</si>
  <si>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</si>
  <si>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</si>
  <si>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</si>
  <si>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</si>
  <si>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</si>
  <si>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</si>
  <si>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</si>
  <si>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</si>
  <si>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</si>
  <si>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</si>
  <si>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</si>
  <si>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</si>
  <si>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</si>
  <si>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</si>
  <si>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</si>
  <si>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</si>
  <si>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</si>
  <si>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</si>
  <si>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</si>
  <si>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</si>
  <si>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</si>
  <si>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</si>
  <si>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</si>
  <si>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</si>
  <si>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</si>
  <si>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</si>
  <si>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</si>
  <si>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</si>
  <si>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</si>
  <si>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</si>
  <si>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</si>
  <si>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</si>
  <si>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</si>
  <si>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</si>
  <si>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</si>
  <si>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</si>
  <si>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</si>
  <si>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</si>
  <si>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</si>
  <si>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</si>
  <si>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</si>
  <si>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</si>
  <si>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</si>
  <si>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</si>
  <si>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</si>
  <si>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</si>
  <si>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</si>
  <si>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</si>
  <si>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</si>
  <si>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</si>
  <si>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</si>
  <si>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</si>
  <si>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</si>
  <si>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</si>
  <si>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</si>
  <si>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</si>
  <si>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</si>
  <si>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</si>
  <si>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</si>
  <si>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</si>
  <si>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</si>
  <si>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</si>
  <si>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</si>
  <si>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</si>
  <si>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</si>
  <si>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</si>
  <si>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</si>
  <si>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</si>
  <si>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</si>
  <si>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</si>
  <si>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</si>
  <si>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</si>
  <si>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</si>
  <si>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</si>
  <si>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</si>
  <si>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</si>
  <si>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</si>
  <si>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</si>
  <si>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</si>
  <si>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</si>
  <si>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</si>
  <si>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</si>
  <si>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</si>
  <si>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</si>
  <si>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</si>
  <si>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</si>
  <si>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</si>
  <si>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</si>
  <si>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</si>
  <si>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</si>
  <si>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</si>
  <si>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</si>
  <si>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</si>
  <si>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</si>
  <si>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</si>
  <si>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</si>
  <si>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</si>
  <si>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</si>
  <si>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</si>
  <si>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</si>
  <si>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</si>
  <si>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</si>
  <si>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</si>
  <si>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</si>
  <si>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</si>
  <si>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</si>
  <si>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</si>
  <si>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</si>
  <si>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</si>
  <si>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</si>
  <si>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</si>
  <si>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</si>
  <si>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</si>
  <si>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</si>
  <si>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</si>
  <si>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</si>
  <si>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</si>
  <si>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</si>
  <si>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</si>
  <si>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</si>
  <si>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</si>
  <si>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</si>
  <si>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</si>
  <si>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</si>
  <si>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</si>
  <si>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</si>
  <si>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</si>
  <si>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</si>
  <si>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</si>
  <si>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</si>
  <si>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</si>
  <si>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</si>
  <si>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</si>
  <si>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</si>
  <si>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</si>
  <si>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</si>
  <si>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</si>
  <si>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</si>
  <si>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</si>
  <si>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</si>
  <si>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</si>
  <si>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</si>
  <si>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</si>
  <si>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</si>
  <si>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</si>
  <si>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</si>
  <si>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</si>
  <si>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</si>
  <si>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</si>
  <si>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</si>
  <si>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</si>
  <si>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</si>
  <si>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</si>
  <si>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</si>
  <si>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</si>
  <si>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</si>
  <si>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</si>
  <si>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</si>
  <si>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</si>
  <si>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</si>
  <si>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</si>
  <si>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</si>
  <si>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</si>
  <si>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</si>
  <si>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</si>
  <si>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</si>
  <si>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</si>
  <si>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</si>
  <si>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</si>
  <si>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</si>
  <si>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</si>
  <si>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</si>
  <si>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</si>
  <si>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</si>
  <si>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</si>
  <si>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</si>
  <si>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</si>
  <si>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</si>
  <si>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</si>
  <si>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</si>
  <si>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</si>
  <si>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</si>
  <si>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</si>
  <si>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</si>
  <si>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</si>
  <si>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</si>
  <si>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</si>
  <si>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</si>
  <si>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</si>
  <si>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</si>
  <si>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</si>
  <si>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</si>
  <si>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</si>
  <si>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</si>
  <si>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</si>
  <si>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</si>
  <si>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</si>
  <si>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</si>
  <si>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</si>
  <si>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</si>
  <si>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</si>
  <si>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</si>
  <si>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</si>
  <si>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</si>
  <si>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</si>
  <si>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</si>
  <si>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</si>
  <si>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</si>
  <si>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</si>
  <si>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</si>
  <si>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</si>
  <si>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</si>
  <si>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</si>
  <si>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</si>
  <si>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</si>
  <si>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</si>
  <si>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</si>
  <si>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</si>
  <si>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</si>
  <si>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</si>
  <si>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</si>
  <si>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</si>
  <si>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</si>
  <si>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</si>
  <si>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</si>
  <si>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</si>
  <si>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</si>
  <si>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</si>
  <si>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</si>
  <si>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</si>
  <si>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</si>
  <si>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</si>
  <si>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</si>
  <si>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</si>
  <si>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</si>
  <si>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</si>
  <si>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</si>
  <si>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</si>
  <si>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</si>
  <si>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</si>
  <si>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</si>
  <si>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</si>
  <si>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</si>
  <si>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</si>
  <si>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</si>
  <si>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</si>
  <si>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</si>
  <si>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</si>
  <si>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</si>
  <si>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</si>
  <si>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</si>
  <si>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</si>
  <si>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</si>
  <si>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</si>
  <si>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</si>
  <si>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</si>
  <si>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</si>
  <si>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</si>
  <si>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</si>
  <si>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</si>
  <si>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</si>
  <si>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</si>
  <si>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</si>
  <si>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</si>
  <si>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</si>
  <si>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</si>
  <si>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</si>
  <si>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</si>
  <si>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</si>
  <si>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</si>
  <si>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</si>
  <si>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</si>
  <si>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</si>
  <si>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</si>
  <si>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</si>
  <si>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</si>
  <si>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</si>
  <si>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</si>
  <si>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</si>
  <si>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</si>
  <si>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</si>
  <si>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</si>
  <si>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</si>
  <si>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</si>
  <si>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</si>
  <si>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</si>
  <si>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</si>
  <si>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</si>
  <si>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</si>
  <si>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</si>
  <si>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</si>
  <si>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</si>
  <si>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</si>
  <si>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</si>
  <si>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</si>
  <si>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</si>
  <si>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</si>
  <si>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</si>
  <si>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</si>
  <si>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</si>
  <si>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</si>
  <si>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</si>
  <si>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</si>
  <si>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</si>
  <si>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</si>
  <si>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</si>
  <si>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</si>
  <si>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</si>
  <si>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</si>
  <si>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</si>
  <si>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</si>
  <si>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</si>
  <si>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</si>
  <si>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</si>
  <si>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</si>
  <si>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</si>
  <si>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</si>
  <si>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</si>
  <si>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</si>
  <si>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</si>
  <si>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</si>
  <si>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</si>
  <si>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</si>
  <si>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</si>
  <si>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</si>
  <si>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</si>
  <si>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</si>
  <si>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</si>
  <si>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</si>
  <si>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</si>
  <si>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</si>
  <si>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</si>
  <si>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</si>
  <si>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</si>
  <si>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</si>
  <si>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</si>
  <si>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</si>
  <si>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</si>
  <si>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</si>
  <si>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</si>
  <si>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</si>
  <si>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</si>
  <si>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</si>
  <si>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</si>
  <si>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</si>
  <si>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</si>
  <si>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</si>
  <si>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</si>
  <si>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</si>
  <si>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</si>
  <si>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</si>
  <si>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</si>
  <si>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</si>
  <si>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</si>
  <si>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</si>
  <si>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</si>
  <si>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</si>
  <si>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</si>
  <si>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</si>
  <si>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</si>
  <si>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</si>
  <si>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</si>
  <si>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</si>
  <si>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</si>
  <si>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</si>
  <si>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</si>
  <si>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</si>
  <si>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</si>
  <si>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</si>
  <si>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</si>
  <si>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</si>
  <si>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</si>
  <si>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</si>
  <si>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</si>
  <si>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</si>
  <si>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</si>
  <si>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</si>
  <si>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</si>
  <si>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</si>
  <si>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</si>
  <si>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</si>
  <si>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</si>
  <si>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</si>
  <si>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</si>
  <si>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</si>
  <si>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</si>
  <si>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</si>
  <si>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</si>
  <si>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</si>
  <si>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</si>
  <si>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</si>
  <si>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</si>
  <si>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</si>
  <si>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</si>
  <si>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</si>
  <si>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</si>
  <si>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</si>
  <si>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</si>
  <si>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</si>
  <si>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</si>
  <si>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</si>
  <si>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</si>
  <si>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</si>
  <si>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</si>
  <si>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</si>
  <si>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</si>
  <si>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</si>
  <si>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</si>
  <si>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</si>
  <si>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</si>
  <si>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</si>
  <si>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</si>
  <si>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</si>
  <si>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</si>
  <si>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</si>
  <si>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</si>
  <si>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</si>
  <si>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</si>
  <si>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</si>
  <si>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</si>
  <si>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</si>
  <si>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</si>
  <si>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</si>
  <si>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</si>
  <si>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</si>
  <si>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</si>
  <si>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</si>
  <si>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</si>
  <si>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</si>
  <si>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</si>
  <si>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</si>
  <si>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</si>
  <si>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</si>
  <si>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</si>
  <si>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</si>
  <si>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</si>
  <si>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</si>
  <si>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</si>
  <si>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</si>
  <si>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</si>
  <si>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</si>
  <si>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</si>
  <si>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</si>
  <si>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</si>
  <si>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</si>
  <si>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</si>
  <si>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</si>
  <si>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</si>
  <si>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</si>
  <si>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</si>
  <si>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</si>
  <si>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</si>
  <si>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</si>
  <si>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</si>
  <si>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</si>
  <si>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</si>
  <si>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</si>
  <si>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</si>
  <si>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</si>
  <si>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</si>
  <si>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</si>
  <si>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</si>
  <si>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</si>
  <si>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</si>
  <si>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</si>
  <si>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</si>
  <si>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</si>
  <si>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</si>
  <si>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</si>
  <si>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</si>
  <si>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</si>
  <si>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</si>
  <si>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</si>
  <si>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</si>
  <si>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</si>
  <si>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</si>
  <si>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</si>
  <si>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</si>
  <si>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</si>
  <si>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</si>
  <si>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</si>
  <si>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</si>
  <si>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</si>
  <si>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</si>
  <si>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</si>
  <si>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</si>
  <si>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</si>
  <si>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</si>
  <si>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</si>
  <si>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</si>
  <si>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</si>
  <si>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</si>
  <si>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</si>
  <si>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</si>
  <si>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</si>
  <si>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</si>
  <si>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</si>
  <si>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</si>
  <si>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</si>
  <si>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</si>
  <si>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</si>
  <si>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</si>
  <si>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</si>
  <si>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</si>
  <si>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</si>
  <si>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</si>
  <si>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</si>
  <si>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</si>
  <si>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</si>
  <si>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</si>
  <si>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</si>
  <si>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</si>
  <si>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</si>
  <si>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</si>
  <si>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</si>
  <si>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</si>
  <si>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</si>
  <si>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</si>
  <si>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</si>
  <si>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</si>
  <si>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</si>
  <si>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</si>
  <si>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</si>
  <si>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</si>
  <si>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</si>
  <si>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</si>
  <si>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</si>
  <si>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</si>
  <si>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</si>
  <si>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</si>
  <si>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</si>
  <si>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</si>
  <si>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</si>
  <si>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</si>
  <si>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</si>
  <si>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</si>
  <si>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</si>
  <si>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</si>
  <si>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</si>
  <si>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</si>
  <si>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</si>
  <si>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</si>
  <si>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</si>
  <si>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</si>
  <si>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</si>
  <si>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</si>
  <si>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</si>
  <si>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</si>
  <si>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</si>
  <si>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</si>
  <si>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</si>
  <si>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</si>
  <si>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</si>
  <si>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</si>
  <si>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</si>
  <si>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</si>
  <si>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</si>
  <si>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</si>
  <si>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</si>
  <si>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</si>
  <si>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</si>
  <si>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</si>
  <si>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</si>
  <si>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</si>
  <si>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</si>
  <si>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</si>
  <si>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</si>
  <si>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</si>
  <si>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</si>
  <si>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</si>
  <si>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</si>
  <si>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</si>
  <si>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</si>
  <si>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</si>
  <si>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</si>
  <si>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</si>
  <si>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</si>
  <si>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</si>
  <si>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</si>
  <si>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</si>
  <si>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</si>
  <si>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</si>
  <si>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</si>
  <si>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</si>
  <si>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</si>
  <si>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</si>
  <si>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</si>
  <si>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</si>
  <si>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</si>
  <si>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</si>
  <si>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</si>
  <si>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</si>
  <si>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</si>
  <si>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</si>
  <si>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</si>
  <si>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</si>
  <si>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</si>
  <si>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</si>
  <si>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</si>
  <si>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</si>
  <si>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</si>
  <si>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</si>
  <si>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</si>
  <si>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</si>
  <si>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</si>
  <si>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</si>
  <si>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</si>
  <si>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</si>
  <si>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</si>
  <si>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</si>
  <si>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</si>
  <si>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</si>
  <si>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</si>
  <si>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</si>
  <si>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</si>
  <si>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</si>
  <si>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</si>
  <si>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</si>
  <si>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</si>
  <si>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</si>
  <si>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</si>
  <si>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</si>
  <si>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</si>
  <si>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</si>
  <si>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</si>
  <si>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</si>
  <si>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</si>
  <si>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</si>
  <si>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</si>
  <si>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</si>
  <si>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</si>
  <si>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</si>
  <si>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</si>
  <si>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</si>
  <si>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</si>
  <si>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</si>
  <si>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</si>
  <si>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</si>
  <si>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</si>
  <si>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</si>
  <si>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</si>
  <si>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</si>
  <si>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</si>
  <si>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</si>
  <si>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</si>
  <si>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</si>
  <si>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</si>
  <si>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</si>
  <si>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</si>
  <si>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</si>
  <si>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</si>
  <si>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</si>
  <si>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</si>
  <si>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</si>
  <si>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</si>
  <si>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</si>
  <si>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</si>
  <si>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</si>
  <si>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</si>
  <si>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</si>
  <si>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</si>
  <si>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</si>
  <si>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</si>
  <si>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</si>
  <si>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</si>
  <si>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</si>
  <si>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</si>
  <si>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</si>
  <si>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</si>
  <si>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</si>
  <si>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</si>
  <si>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</si>
  <si>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</si>
  <si>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</si>
  <si>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</si>
  <si>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</si>
  <si>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</si>
  <si>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</si>
  <si>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</si>
  <si>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</si>
  <si>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</si>
  <si>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</si>
  <si>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</si>
  <si>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</si>
  <si>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</si>
  <si>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</si>
  <si>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</si>
  <si>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</si>
  <si>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</si>
  <si>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</si>
  <si>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</si>
  <si>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</si>
  <si>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</si>
  <si>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</si>
  <si>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</si>
  <si>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</si>
  <si>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</si>
  <si>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</si>
  <si>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</si>
  <si>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</si>
  <si>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</si>
  <si>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</si>
  <si>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</si>
  <si>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</si>
  <si>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</si>
  <si>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</si>
  <si>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</si>
  <si>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</si>
  <si>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</si>
  <si>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</si>
  <si>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</si>
  <si>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</si>
  <si>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</si>
  <si>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</si>
  <si>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</si>
  <si>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</si>
  <si>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</si>
  <si>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</si>
  <si>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</si>
  <si>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</si>
  <si>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</si>
  <si>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</si>
  <si>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</si>
  <si>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</si>
  <si>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</si>
  <si>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</si>
  <si>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</si>
  <si>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</si>
  <si>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</si>
  <si>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</si>
  <si>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</si>
  <si>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</si>
  <si>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</si>
  <si>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</si>
  <si>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</si>
  <si>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</si>
  <si>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</si>
  <si>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</si>
  <si>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</si>
  <si>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</si>
  <si>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</si>
  <si>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</si>
  <si>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</si>
  <si>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</si>
  <si>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</si>
  <si>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</si>
  <si>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</si>
  <si>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</si>
  <si>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</si>
  <si>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</si>
  <si>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</si>
  <si>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</si>
  <si>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</si>
  <si>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</si>
  <si>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</si>
  <si>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</si>
  <si>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</si>
  <si>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</si>
  <si>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</si>
  <si>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</si>
  <si>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</si>
  <si>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</si>
  <si>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</si>
  <si>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</si>
  <si>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</si>
  <si>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</si>
  <si>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</si>
  <si>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</si>
  <si>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</si>
  <si>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</si>
  <si>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</si>
  <si>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</si>
  <si>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</si>
  <si>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</si>
  <si>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</si>
  <si>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</si>
  <si>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</si>
  <si>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</si>
  <si>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</si>
  <si>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</si>
  <si>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</si>
  <si>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</si>
  <si>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</si>
  <si>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</si>
  <si>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</si>
  <si>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</si>
  <si>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</si>
  <si>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</si>
  <si>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</si>
  <si>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</si>
  <si>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</si>
  <si>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</si>
  <si>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</si>
  <si>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</si>
  <si>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</si>
  <si>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</si>
  <si>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</si>
  <si>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</si>
  <si>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</si>
  <si>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</si>
  <si>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</si>
  <si>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</si>
  <si>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</si>
  <si>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</si>
  <si>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</si>
  <si>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</si>
  <si>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</si>
  <si>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</si>
  <si>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</si>
  <si>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</si>
  <si>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</si>
  <si>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</si>
  <si>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</si>
  <si>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</si>
  <si>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</si>
  <si>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</si>
  <si>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</si>
  <si>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</si>
  <si>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</si>
  <si>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</si>
  <si>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</si>
  <si>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</si>
  <si>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</si>
  <si>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</si>
  <si>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</si>
  <si>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</si>
  <si>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</si>
  <si>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</si>
  <si>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</si>
  <si>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</si>
  <si>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</si>
  <si>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</si>
  <si>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</si>
  <si>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</si>
  <si>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</si>
  <si>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</si>
  <si>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</si>
  <si>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</si>
  <si>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</si>
  <si>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</si>
  <si>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</si>
  <si>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</si>
  <si>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</si>
  <si>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</si>
  <si>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</si>
  <si>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</si>
  <si>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</si>
  <si>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</si>
  <si>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</si>
  <si>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</si>
  <si>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</si>
  <si>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</si>
  <si>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</si>
  <si>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</si>
  <si>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</si>
  <si>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</si>
  <si>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</si>
  <si>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</si>
  <si>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</si>
  <si>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</si>
  <si>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</si>
  <si>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</si>
  <si>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</si>
  <si>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</si>
  <si>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</si>
  <si>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</si>
  <si>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</si>
  <si>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</si>
  <si>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</si>
  <si>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</si>
  <si>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</si>
  <si>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</si>
  <si>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</si>
  <si>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</si>
  <si>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</si>
  <si>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</si>
  <si>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</si>
  <si>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</si>
  <si>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</si>
  <si>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</si>
  <si>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</si>
  <si>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</si>
  <si>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</si>
  <si>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</si>
  <si>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</si>
  <si>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</si>
  <si>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</si>
  <si>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</si>
  <si>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</si>
  <si>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</si>
  <si>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</si>
  <si>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</si>
  <si>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</si>
  <si>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</si>
  <si>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</si>
  <si>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</si>
  <si>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</si>
  <si>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</si>
  <si>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</si>
  <si>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</si>
  <si>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</si>
  <si>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</si>
  <si>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</si>
  <si>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</si>
  <si>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</si>
  <si>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</si>
  <si>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</si>
  <si>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</si>
  <si>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</si>
  <si>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</si>
  <si>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</si>
  <si>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</si>
  <si>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</si>
  <si>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</si>
  <si>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</si>
  <si>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</si>
  <si>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</si>
  <si>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</si>
  <si>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</si>
  <si>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</si>
  <si>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</si>
  <si>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</si>
  <si>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</si>
  <si>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</si>
  <si>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</si>
  <si>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</si>
  <si>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</si>
  <si>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</si>
  <si>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</si>
  <si>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</si>
  <si>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</si>
  <si>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</si>
  <si>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</si>
  <si>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</si>
  <si>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</si>
  <si>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</si>
  <si>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</si>
  <si>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</si>
  <si>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</si>
  <si>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</si>
  <si>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</si>
  <si>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</si>
  <si>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</si>
  <si>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</si>
  <si>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</si>
  <si>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</si>
  <si>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</si>
  <si>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</si>
  <si>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</si>
  <si>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</si>
  <si>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</si>
  <si>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</si>
  <si>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</si>
  <si>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</si>
  <si>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</si>
  <si>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</si>
  <si>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</si>
  <si>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</si>
  <si>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</si>
  <si>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</si>
  <si>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</si>
  <si>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</si>
  <si>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</si>
  <si>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</si>
  <si>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</si>
  <si>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</si>
  <si>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</si>
  <si>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</si>
  <si>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</si>
  <si>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</si>
  <si>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</si>
  <si>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</si>
  <si>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</si>
  <si>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</si>
  <si>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</si>
  <si>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</si>
  <si>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</si>
  <si>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</si>
  <si>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</si>
  <si>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</si>
  <si>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</si>
  <si>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</si>
  <si>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</si>
  <si>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</si>
  <si>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</si>
  <si>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</si>
  <si>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</si>
  <si>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</si>
  <si>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</si>
  <si>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</si>
  <si>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</si>
  <si>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</si>
  <si>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</si>
  <si>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</si>
  <si>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</si>
  <si>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</si>
  <si>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</si>
  <si>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</si>
  <si>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</si>
  <si>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</si>
  <si>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</si>
  <si>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</si>
  <si>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</si>
  <si>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</si>
  <si>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</si>
  <si>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</si>
  <si>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</si>
  <si>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</si>
  <si>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</si>
  <si>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</si>
  <si>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</si>
  <si>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</si>
  <si>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</si>
  <si>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</si>
  <si>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</si>
  <si>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</si>
  <si>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</si>
  <si>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</si>
  <si>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</si>
  <si>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</si>
  <si>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</si>
  <si>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</si>
  <si>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</si>
  <si>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</si>
  <si>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</si>
  <si>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</si>
  <si>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</si>
  <si>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</si>
  <si>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</si>
  <si>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</si>
  <si>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</si>
  <si>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</si>
  <si>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</si>
  <si>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</si>
  <si>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</si>
  <si>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</si>
  <si>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</si>
  <si>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</si>
  <si>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</si>
  <si>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</si>
  <si>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</si>
  <si>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</si>
  <si>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</si>
  <si>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</si>
  <si>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</si>
  <si>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</si>
  <si>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</si>
  <si>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</si>
  <si>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</si>
  <si>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</si>
  <si>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</si>
  <si>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</si>
  <si>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</si>
  <si>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</si>
  <si>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</si>
  <si>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</si>
  <si>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</si>
  <si>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</si>
  <si>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</si>
  <si>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</si>
  <si>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</si>
  <si>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</si>
  <si>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</si>
  <si>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</si>
  <si>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</si>
  <si>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</si>
  <si>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</si>
  <si>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</si>
  <si>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</si>
  <si>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</si>
  <si>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</si>
  <si>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</si>
  <si>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</si>
  <si>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</si>
  <si>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</si>
  <si>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</si>
  <si>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</si>
  <si>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</si>
  <si>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</si>
  <si>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</si>
  <si>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</si>
  <si>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</si>
  <si>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</si>
  <si>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</si>
  <si>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</si>
  <si>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</si>
  <si>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</si>
  <si>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</si>
  <si>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</si>
  <si>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</si>
  <si>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</si>
  <si>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</si>
  <si>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</si>
  <si>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</si>
  <si>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</si>
  <si>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</si>
  <si>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</si>
  <si>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</si>
  <si>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</si>
  <si>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</si>
  <si>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</si>
  <si>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</si>
  <si>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</si>
  <si>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</si>
  <si>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</si>
  <si>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</si>
  <si>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</si>
  <si>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</si>
  <si>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</si>
  <si>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</si>
  <si>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</si>
  <si>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</si>
  <si>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</si>
  <si>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</si>
  <si>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</si>
  <si>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</si>
  <si>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</si>
  <si>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</si>
  <si>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</si>
  <si>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</si>
  <si>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</si>
  <si>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</si>
  <si>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</si>
  <si>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</si>
  <si>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</si>
  <si>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</si>
  <si>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</si>
  <si>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</si>
  <si>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</si>
  <si>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</si>
  <si>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</si>
  <si>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</si>
  <si>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</si>
  <si>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</si>
  <si>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</si>
  <si>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</si>
  <si>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</si>
  <si>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</si>
  <si>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</si>
  <si>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</si>
  <si>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</si>
  <si>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</si>
  <si>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</si>
  <si>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</si>
  <si>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</si>
  <si>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</si>
  <si>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</si>
  <si>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</si>
  <si>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</si>
  <si>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</si>
  <si>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</si>
  <si>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</si>
  <si>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</si>
  <si>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</si>
  <si>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</si>
  <si>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</si>
  <si>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</si>
  <si>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</si>
  <si>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</si>
  <si>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</si>
  <si>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</si>
  <si>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</si>
  <si>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</si>
  <si>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</si>
  <si>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</si>
  <si>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</si>
  <si>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</si>
  <si>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</si>
  <si>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</si>
  <si>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</si>
  <si>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</si>
  <si>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</si>
  <si>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</si>
  <si>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</si>
  <si>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</si>
  <si>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</si>
  <si>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</si>
  <si>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</si>
  <si>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</si>
  <si>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</si>
  <si>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</si>
  <si>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</si>
  <si>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</si>
  <si>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</si>
  <si>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</si>
  <si>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</si>
  <si>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</si>
  <si>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</si>
  <si>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</si>
  <si>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</si>
  <si>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</si>
  <si>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</si>
  <si>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</si>
  <si>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</si>
  <si>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</si>
  <si>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</si>
  <si>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</si>
  <si>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</si>
  <si>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</si>
  <si>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</si>
  <si>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</si>
  <si>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</si>
  <si>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</si>
  <si>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</si>
  <si>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</si>
  <si>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</si>
  <si>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</si>
  <si>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</si>
  <si>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</si>
  <si>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</si>
  <si>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</si>
  <si>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</si>
  <si>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</si>
  <si>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</si>
  <si>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</si>
  <si>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</si>
  <si>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</si>
  <si>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</si>
  <si>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</si>
  <si>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</si>
  <si>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</si>
  <si>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</si>
  <si>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</si>
  <si>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</si>
  <si>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</si>
  <si>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</si>
  <si>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</si>
  <si>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</si>
  <si>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</si>
  <si>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</si>
  <si>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</si>
  <si>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</si>
  <si>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</si>
  <si>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</si>
  <si>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</si>
  <si>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</si>
  <si>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</si>
  <si>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</si>
  <si>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</si>
  <si>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</si>
  <si>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</si>
  <si>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</si>
  <si>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</si>
  <si>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</si>
  <si>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</si>
  <si>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</si>
  <si>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</si>
  <si>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</si>
  <si>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</si>
  <si>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</si>
  <si>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</si>
  <si>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</si>
  <si>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</si>
  <si>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</si>
  <si>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</si>
  <si>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</si>
  <si>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</si>
  <si>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</si>
  <si>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</si>
  <si>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</si>
  <si>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</si>
  <si>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</si>
  <si>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</si>
  <si>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</si>
  <si>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</si>
  <si>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</si>
  <si>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</si>
  <si>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</si>
  <si>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</si>
  <si>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</si>
  <si>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</si>
  <si>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</si>
  <si>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</si>
  <si>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</si>
  <si>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</si>
  <si>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</si>
  <si>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</si>
  <si>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</si>
  <si>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</si>
  <si>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</si>
  <si>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</si>
  <si>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</si>
  <si>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</si>
  <si>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</si>
  <si>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</si>
  <si>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</si>
  <si>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</si>
  <si>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</si>
  <si>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</si>
  <si>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</si>
  <si>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</si>
  <si>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</si>
  <si>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</si>
  <si>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</si>
  <si>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</si>
  <si>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</si>
  <si>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</si>
  <si>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</si>
  <si>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</si>
  <si>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</si>
  <si>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</si>
  <si>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</si>
  <si>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</si>
  <si>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</si>
  <si>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</si>
  <si>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</si>
  <si>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</si>
  <si>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</si>
  <si>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</si>
  <si>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</si>
  <si>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</si>
  <si>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</si>
  <si>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</si>
  <si>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</si>
  <si>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</si>
  <si>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</si>
  <si>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</si>
  <si>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</si>
  <si>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</si>
  <si>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</si>
  <si>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</si>
  <si>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</si>
  <si>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</si>
  <si>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</si>
  <si>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</si>
  <si>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</si>
  <si>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</si>
  <si>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</si>
  <si>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</si>
  <si>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</si>
  <si>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</si>
  <si>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</si>
  <si>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</si>
  <si>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</si>
  <si>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</si>
  <si>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</si>
  <si>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</si>
  <si>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</si>
  <si>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</si>
  <si>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</si>
  <si>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</si>
  <si>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</si>
  <si>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</si>
  <si>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</si>
  <si>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</si>
  <si>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</si>
  <si>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</si>
  <si>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</si>
  <si>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</si>
  <si>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</si>
  <si>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</si>
  <si>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</si>
  <si>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</si>
  <si>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</si>
  <si>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</si>
  <si>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</si>
  <si>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</si>
  <si>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</si>
  <si>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</si>
  <si>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</si>
  <si>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</si>
  <si>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</si>
  <si>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</si>
  <si>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</si>
  <si>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</si>
  <si>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</si>
  <si>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</si>
  <si>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</si>
  <si>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</si>
  <si>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</si>
  <si>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</si>
  <si>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</si>
  <si>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</si>
  <si>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</si>
  <si>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</si>
  <si>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</si>
  <si>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</si>
  <si>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</si>
  <si>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</si>
  <si>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</si>
  <si>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</si>
  <si>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</si>
  <si>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</si>
  <si>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</si>
  <si>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</si>
  <si>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</si>
  <si>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</si>
  <si>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</si>
  <si>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</si>
  <si>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</si>
  <si>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</si>
  <si>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</si>
  <si>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</si>
  <si>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</si>
  <si>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</si>
  <si>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</si>
  <si>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</si>
  <si>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</si>
  <si>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</si>
  <si>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</si>
  <si>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</si>
  <si>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</si>
  <si>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</si>
  <si>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</si>
  <si>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</si>
  <si>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</si>
  <si>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</si>
  <si>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</si>
  <si>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</si>
  <si>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</si>
  <si>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</si>
  <si>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</si>
  <si>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</si>
  <si>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</si>
  <si>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</si>
  <si>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</si>
  <si>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</si>
  <si>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</si>
  <si>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</si>
  <si>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</si>
  <si>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</si>
  <si>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</si>
  <si>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</si>
  <si>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</si>
  <si>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</si>
  <si>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</si>
  <si>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</si>
  <si>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</si>
  <si>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</si>
  <si>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</si>
  <si>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</si>
  <si>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</si>
  <si>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</si>
  <si>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</si>
  <si>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</si>
  <si>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</si>
  <si>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</si>
  <si>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</si>
  <si>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</si>
  <si>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</si>
  <si>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</si>
  <si>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</si>
  <si>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</si>
  <si>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</si>
  <si>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</si>
  <si>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</si>
  <si>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</si>
  <si>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</si>
  <si>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</si>
  <si>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</si>
  <si>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</si>
  <si>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</si>
  <si>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</si>
  <si>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</si>
  <si>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</si>
  <si>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</si>
  <si>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</si>
  <si>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</si>
  <si>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</si>
  <si>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</si>
  <si>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</si>
  <si>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</si>
  <si>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</si>
  <si>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</si>
  <si>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</si>
  <si>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</si>
  <si>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</si>
  <si>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</si>
  <si>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</si>
  <si>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</si>
  <si>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</si>
  <si>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</si>
  <si>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</si>
  <si>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</si>
  <si>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</si>
  <si>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</si>
  <si>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</si>
  <si>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</si>
  <si>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</si>
  <si>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</si>
  <si>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</si>
  <si>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</si>
  <si>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</si>
  <si>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</si>
  <si>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</si>
  <si>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</si>
  <si>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</si>
  <si>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</si>
  <si>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</si>
  <si>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</si>
  <si>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</si>
  <si>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</si>
  <si>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</si>
  <si>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</si>
  <si>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</si>
  <si>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</si>
  <si>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</si>
  <si>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</si>
  <si>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</si>
  <si>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</si>
  <si>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</si>
  <si>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</si>
  <si>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</si>
  <si>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</si>
  <si>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</si>
  <si>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</si>
  <si>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</si>
  <si>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</si>
  <si>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</si>
  <si>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</si>
  <si>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</si>
  <si>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</si>
  <si>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</si>
  <si>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</si>
  <si>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</si>
  <si>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</si>
  <si>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</si>
  <si>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</si>
  <si>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</si>
  <si>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</si>
  <si>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</si>
  <si>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</si>
  <si>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</si>
  <si>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</si>
  <si>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</si>
  <si>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</si>
  <si>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</si>
  <si>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</si>
  <si>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</si>
  <si>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</si>
  <si>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</si>
  <si>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</si>
  <si>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</si>
  <si>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</si>
  <si>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</si>
  <si>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</si>
  <si>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</si>
  <si>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</si>
  <si>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</si>
  <si>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</si>
  <si>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</si>
  <si>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</si>
  <si>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</si>
  <si>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</si>
  <si>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</si>
  <si>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</si>
  <si>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</si>
  <si>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</si>
  <si>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</si>
  <si>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</si>
  <si>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</si>
  <si>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</si>
  <si>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</si>
  <si>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</si>
  <si>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</si>
  <si>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</si>
  <si>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</si>
  <si>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</si>
  <si>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</si>
  <si>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</si>
  <si>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</si>
  <si>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</si>
  <si>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</si>
  <si>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</si>
  <si>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</si>
  <si>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</si>
  <si>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</si>
  <si>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</si>
  <si>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</si>
  <si>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</si>
  <si>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</si>
  <si>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</si>
  <si>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</si>
  <si>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</si>
  <si>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</si>
  <si>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</si>
  <si>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</si>
  <si>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</si>
  <si>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</si>
  <si>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</si>
  <si>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</si>
  <si>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</si>
  <si>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</si>
  <si>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</si>
  <si>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</si>
  <si>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</si>
  <si>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</si>
  <si>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</si>
  <si>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</si>
  <si>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</si>
  <si>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</si>
  <si>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</si>
  <si>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</si>
  <si>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</si>
  <si>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</si>
  <si>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</si>
  <si>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</si>
  <si>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</si>
  <si>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</si>
  <si>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</si>
  <si>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</si>
  <si>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</si>
  <si>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</si>
  <si>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</si>
  <si>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</si>
  <si>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</si>
  <si>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</si>
  <si>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</si>
  <si>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</si>
  <si>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</si>
  <si>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</si>
  <si>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</si>
  <si>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</si>
  <si>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</si>
  <si>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</si>
  <si>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</si>
  <si>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</si>
  <si>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</si>
  <si>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</si>
  <si>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</si>
  <si>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</si>
  <si>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</si>
  <si>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</si>
  <si>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</si>
  <si>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</si>
  <si>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</si>
  <si>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</si>
  <si>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</si>
  <si>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</si>
  <si>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</si>
  <si>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</si>
  <si>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</si>
  <si>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</si>
  <si>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</si>
  <si>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</si>
  <si>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</si>
  <si>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</si>
  <si>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</si>
  <si>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</si>
  <si>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</si>
  <si>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</si>
  <si>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</si>
  <si>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</si>
  <si>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</si>
  <si>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</si>
  <si>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</si>
  <si>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</si>
  <si>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</si>
  <si>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</si>
  <si>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</si>
  <si>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</si>
  <si>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</si>
  <si>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</si>
  <si>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</si>
  <si>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</si>
  <si>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</si>
  <si>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</si>
  <si>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</si>
  <si>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</si>
  <si>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</si>
  <si>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</si>
  <si>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</si>
  <si>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</si>
  <si>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</si>
  <si>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</si>
  <si>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</si>
  <si>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</si>
  <si>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</si>
  <si>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</si>
  <si>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</si>
  <si>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</si>
  <si>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</si>
  <si>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</si>
  <si>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</si>
  <si>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</si>
  <si>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</si>
  <si>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</si>
  <si>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</si>
  <si>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</si>
  <si>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</si>
  <si>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</si>
  <si>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</si>
  <si>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</si>
  <si>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</si>
  <si>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</si>
  <si>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</si>
  <si>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</si>
  <si>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</si>
  <si>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</si>
  <si>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</si>
  <si>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</si>
  <si>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</si>
  <si>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</si>
  <si>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</si>
  <si>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</si>
  <si>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</si>
  <si>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</si>
  <si>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</si>
  <si>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</si>
  <si>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</si>
  <si>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</si>
  <si>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</si>
  <si>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</si>
  <si>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</si>
  <si>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</si>
  <si>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</si>
  <si>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</si>
  <si>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</si>
  <si>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</si>
  <si>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</si>
  <si>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</si>
  <si>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</si>
  <si>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</si>
  <si>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</si>
  <si>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</si>
  <si>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</si>
  <si>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</si>
  <si>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</si>
  <si>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</si>
  <si>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</si>
  <si>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</si>
  <si>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</si>
  <si>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</si>
  <si>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</si>
  <si>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</si>
  <si>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</si>
  <si>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</si>
  <si>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</si>
  <si>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</si>
  <si>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</si>
  <si>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</si>
  <si>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</si>
  <si>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</si>
  <si>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</si>
  <si>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</si>
  <si>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</si>
  <si>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</si>
  <si>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</si>
  <si>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</si>
  <si>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</si>
  <si>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</si>
  <si>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</si>
  <si>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</si>
  <si>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</si>
  <si>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</si>
  <si>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</si>
  <si>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</si>
  <si>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</si>
  <si>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</si>
  <si>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</si>
  <si>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</si>
  <si>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</si>
  <si>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</si>
  <si>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</si>
  <si>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</si>
  <si>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</si>
  <si>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</si>
  <si>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</si>
  <si>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</si>
  <si>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</si>
  <si>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</si>
  <si>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</si>
  <si>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</si>
  <si>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</si>
  <si>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</si>
  <si>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</si>
  <si>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</si>
  <si>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</si>
  <si>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</si>
  <si>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</si>
  <si>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</si>
  <si>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</si>
  <si>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</si>
  <si>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</si>
  <si>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</si>
  <si>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</si>
  <si>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</si>
  <si>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</si>
  <si>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</si>
  <si>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</si>
  <si>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</si>
  <si>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</si>
  <si>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</si>
  <si>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</si>
  <si>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</si>
  <si>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</si>
  <si>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</si>
  <si>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</si>
  <si>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</si>
  <si>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</si>
  <si>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</si>
  <si>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</si>
  <si>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</si>
  <si>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</si>
  <si>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</si>
  <si>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</si>
  <si>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</si>
  <si>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</si>
  <si>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</si>
  <si>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</si>
  <si>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</si>
  <si>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</si>
  <si>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</si>
  <si>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</si>
  <si>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</si>
  <si>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</si>
  <si>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</si>
  <si>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</si>
  <si>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</si>
  <si>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</si>
  <si>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</si>
  <si>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</si>
  <si>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</si>
  <si>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</si>
  <si>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</si>
  <si>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</si>
  <si>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</si>
  <si>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</si>
  <si>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</si>
  <si>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</si>
  <si>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</si>
  <si>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</si>
  <si>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</si>
  <si>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</si>
  <si>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</si>
  <si>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</si>
  <si>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</si>
  <si>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</si>
  <si>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</si>
  <si>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</si>
  <si>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</si>
  <si>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</si>
  <si>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</si>
  <si>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</si>
  <si>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</si>
  <si>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</si>
  <si>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</si>
  <si>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</si>
  <si>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</si>
  <si>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</si>
  <si>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</si>
  <si>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</si>
  <si>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</si>
  <si>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</si>
  <si>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</si>
  <si>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</si>
  <si>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</si>
  <si>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</si>
  <si>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</si>
  <si>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</si>
  <si>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</si>
  <si>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</si>
  <si>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</si>
  <si>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</si>
  <si>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</si>
  <si>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</si>
  <si>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</si>
  <si>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</si>
  <si>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</si>
  <si>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</si>
  <si>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</si>
  <si>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</si>
  <si>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</si>
  <si>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</si>
  <si>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</si>
  <si>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</si>
  <si>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</si>
  <si>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</si>
  <si>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</si>
  <si>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</si>
  <si>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</si>
  <si>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</si>
  <si>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</si>
  <si>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</si>
  <si>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</si>
  <si>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</si>
  <si>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</si>
  <si>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</si>
  <si>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</si>
  <si>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</si>
  <si>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</si>
  <si>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</si>
  <si>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</si>
  <si>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</si>
  <si>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</si>
  <si>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</si>
  <si>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</si>
  <si>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</si>
  <si>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</si>
  <si>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</si>
  <si>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</si>
  <si>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</si>
  <si>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</si>
  <si>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</si>
  <si>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</si>
  <si>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</si>
  <si>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</si>
  <si>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</si>
  <si>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</si>
  <si>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</si>
  <si>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</si>
  <si>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</si>
  <si>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</si>
  <si>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</si>
  <si>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</si>
  <si>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</si>
  <si>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</si>
  <si>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</si>
  <si>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</si>
  <si>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</si>
  <si>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</si>
  <si>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</si>
  <si>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</si>
  <si>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</si>
  <si>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</si>
  <si>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</si>
  <si>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</si>
  <si>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</si>
  <si>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</si>
  <si>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</si>
  <si>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</si>
  <si>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</si>
  <si>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</si>
  <si>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</si>
  <si>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</si>
  <si>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</si>
  <si>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</si>
  <si>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</si>
  <si>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</si>
  <si>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</si>
  <si>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</si>
  <si>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</si>
  <si>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</si>
  <si>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</si>
  <si>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</si>
  <si>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</si>
  <si>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</si>
  <si>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</si>
  <si>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</si>
  <si>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</si>
  <si>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</si>
  <si>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</si>
  <si>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</si>
  <si>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</si>
  <si>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</si>
  <si>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</si>
  <si>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</si>
  <si>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</si>
  <si>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</si>
  <si>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</si>
  <si>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</si>
  <si>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</si>
  <si>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</si>
  <si>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</si>
  <si>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</si>
  <si>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</si>
  <si>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</si>
  <si>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</si>
  <si>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</si>
  <si>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</si>
  <si>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</si>
  <si>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</si>
  <si>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</si>
  <si>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</si>
  <si>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</si>
  <si>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</si>
  <si>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</si>
  <si>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</si>
  <si>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</si>
  <si>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</si>
  <si>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</si>
  <si>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</si>
  <si>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</si>
  <si>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</si>
  <si>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</si>
  <si>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</si>
  <si>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</si>
  <si>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</si>
  <si>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</si>
  <si>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</si>
  <si>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</si>
  <si>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</si>
  <si>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</si>
  <si>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</si>
  <si>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</si>
  <si>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</si>
  <si>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</si>
  <si>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</si>
  <si>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</si>
  <si>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</si>
  <si>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</si>
  <si>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</si>
  <si>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</si>
  <si>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</si>
  <si>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</si>
  <si>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</si>
  <si>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</si>
  <si>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</si>
  <si>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</si>
  <si>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</si>
  <si>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</si>
  <si>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</si>
  <si>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</si>
  <si>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</si>
  <si>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</si>
  <si>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</si>
  <si>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</si>
  <si>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</si>
  <si>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</si>
  <si>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</si>
  <si>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</si>
  <si>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</si>
  <si>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</si>
  <si>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</si>
  <si>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</si>
  <si>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</si>
  <si>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</si>
  <si>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</si>
  <si>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</si>
  <si>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</si>
  <si>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</si>
  <si>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</si>
  <si>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</si>
  <si>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</si>
  <si>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</si>
  <si>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</si>
  <si>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</si>
  <si>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</si>
  <si>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</si>
  <si>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</si>
  <si>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</si>
  <si>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</si>
  <si>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</si>
  <si>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</si>
  <si>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</si>
  <si>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</si>
  <si>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</si>
  <si>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</si>
  <si>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</si>
  <si>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</si>
  <si>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</si>
  <si>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</si>
  <si>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</si>
  <si>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</si>
  <si>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</si>
  <si>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</si>
  <si>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</si>
  <si>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</si>
  <si>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</si>
  <si>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</si>
  <si>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</si>
  <si>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</si>
  <si>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</si>
  <si>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</si>
  <si>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</si>
  <si>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</si>
  <si>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</si>
  <si>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</si>
  <si>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</si>
  <si>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</si>
  <si>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</si>
  <si>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</si>
  <si>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</si>
  <si>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</si>
  <si>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</si>
  <si>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</si>
  <si>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</si>
  <si>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</si>
  <si>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</si>
  <si>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</si>
  <si>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</si>
  <si>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</si>
  <si>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</si>
  <si>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</si>
  <si>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</si>
  <si>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</si>
  <si>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</si>
  <si>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</si>
  <si>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</si>
  <si>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</si>
  <si>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</si>
  <si>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</si>
  <si>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</si>
  <si>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</si>
  <si>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</si>
  <si>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</si>
  <si>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</si>
  <si>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</si>
  <si>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</si>
  <si>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</si>
  <si>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</si>
  <si>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</si>
  <si>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</si>
  <si>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</si>
  <si>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</si>
  <si>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</si>
  <si>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</si>
  <si>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</si>
  <si>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</si>
  <si>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</si>
  <si>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</si>
  <si>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</si>
  <si>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</si>
  <si>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</si>
  <si>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</si>
  <si>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</si>
  <si>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</si>
  <si>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</si>
  <si>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</si>
  <si>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</si>
  <si>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</si>
  <si>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</si>
  <si>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</si>
  <si>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</si>
  <si>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</si>
  <si>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</si>
  <si>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</si>
  <si>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</si>
  <si>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</si>
  <si>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</si>
  <si>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</si>
  <si>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</si>
  <si>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</si>
  <si>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</si>
  <si>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</si>
  <si>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</si>
  <si>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</si>
  <si>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</si>
  <si>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</si>
  <si>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</si>
  <si>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</si>
  <si>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</si>
  <si>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</si>
  <si>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</si>
  <si>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</si>
  <si>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</si>
  <si>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</si>
  <si>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</si>
  <si>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</si>
  <si>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</si>
  <si>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</si>
  <si>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</si>
  <si>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</si>
  <si>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</si>
  <si>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</si>
  <si>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</si>
  <si>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</si>
  <si>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</si>
  <si>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</si>
  <si>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</si>
  <si>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</si>
  <si>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</si>
  <si>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</si>
  <si>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</si>
  <si>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</si>
  <si>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</si>
  <si>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</si>
  <si>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</si>
  <si>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</si>
  <si>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</si>
  <si>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</si>
  <si>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</si>
  <si>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</si>
  <si>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</si>
  <si>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</si>
  <si>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</si>
  <si>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</si>
  <si>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</si>
  <si>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</si>
  <si>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</si>
  <si>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</si>
  <si>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</si>
  <si>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</si>
  <si>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</si>
  <si>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</si>
  <si>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</si>
  <si>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</si>
  <si>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</si>
  <si>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</si>
  <si>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</si>
  <si>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</si>
  <si>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</si>
  <si>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</si>
  <si>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</si>
  <si>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</si>
  <si>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</si>
  <si>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</si>
  <si>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</si>
  <si>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</si>
  <si>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</si>
  <si>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</si>
  <si>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</si>
  <si>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</si>
  <si>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</si>
  <si>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</si>
  <si>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</si>
  <si>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</si>
  <si>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</si>
  <si>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</si>
  <si>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</si>
  <si>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</si>
  <si>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</si>
  <si>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</si>
  <si>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</si>
  <si>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</si>
  <si>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</si>
  <si>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</si>
  <si>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</si>
  <si>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</si>
  <si>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</si>
  <si>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</si>
  <si>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</si>
  <si>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</si>
  <si>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</si>
  <si>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</si>
  <si>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</si>
  <si>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</si>
  <si>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</si>
  <si>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</si>
  <si>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</si>
  <si>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</si>
  <si>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</si>
  <si>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</si>
  <si>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</si>
  <si>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</si>
  <si>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</si>
  <si>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</si>
  <si>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</si>
  <si>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</si>
  <si>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</si>
  <si>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</si>
  <si>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</si>
  <si>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</si>
  <si>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</si>
  <si>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</si>
  <si>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</si>
  <si>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</si>
  <si>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</si>
  <si>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</si>
  <si>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</si>
  <si>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</si>
  <si>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</si>
  <si>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</si>
  <si>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</si>
  <si>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</si>
  <si>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</si>
  <si>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</si>
  <si>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</si>
  <si>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</si>
  <si>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</si>
  <si>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</si>
  <si>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</si>
  <si>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</si>
  <si>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</si>
  <si>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</si>
  <si>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</si>
  <si>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</si>
  <si>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</si>
  <si>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</si>
  <si>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</si>
  <si>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</si>
  <si>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</si>
  <si>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</si>
  <si>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</si>
  <si>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</si>
  <si>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</si>
  <si>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</si>
  <si>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</si>
  <si>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</si>
  <si>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</si>
  <si>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</si>
  <si>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</si>
  <si>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</si>
  <si>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</si>
  <si>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</si>
  <si>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</si>
  <si>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</si>
  <si>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</si>
  <si>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</si>
  <si>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</si>
  <si>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</si>
  <si>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</si>
  <si>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</si>
  <si>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</si>
  <si>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</si>
  <si>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</si>
  <si>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</si>
  <si>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</si>
  <si>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</si>
  <si>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</si>
  <si>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</si>
  <si>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</si>
  <si>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</si>
  <si>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</si>
  <si>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</si>
  <si>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</si>
  <si>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</si>
  <si>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</si>
  <si>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</si>
  <si>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</si>
  <si>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</si>
  <si>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</si>
  <si>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</si>
  <si>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</si>
  <si>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</si>
  <si>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</si>
  <si>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</si>
  <si>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</si>
  <si>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</si>
  <si>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</si>
  <si>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</si>
  <si>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</si>
  <si>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</si>
  <si>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</si>
  <si>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</si>
  <si>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</si>
  <si>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</si>
  <si>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</si>
  <si>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</si>
  <si>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</si>
  <si>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</si>
  <si>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</si>
  <si>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</si>
  <si>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</si>
  <si>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</si>
  <si>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</si>
  <si>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</si>
  <si>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</si>
  <si>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</si>
  <si>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</si>
  <si>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</si>
  <si>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</si>
  <si>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</si>
  <si>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</si>
  <si>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</si>
  <si>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</si>
  <si>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</si>
  <si>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</si>
  <si>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</si>
  <si>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</si>
  <si>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</si>
  <si>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</si>
  <si>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</si>
  <si>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</si>
  <si>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</si>
  <si>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</si>
  <si>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</si>
  <si>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</si>
  <si>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</si>
  <si>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</si>
  <si>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</si>
  <si>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</si>
  <si>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</si>
  <si>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</si>
  <si>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</si>
  <si>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</si>
  <si>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</si>
  <si>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</si>
  <si>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</si>
  <si>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</si>
  <si>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</si>
  <si>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</si>
  <si>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</si>
  <si>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</si>
  <si>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</si>
  <si>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</si>
  <si>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</si>
  <si>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</si>
  <si>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</si>
  <si>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</si>
  <si>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</si>
  <si>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</si>
  <si>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</si>
  <si>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</si>
  <si>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</si>
  <si>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</si>
  <si>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</si>
  <si>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</si>
  <si>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</si>
  <si>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</si>
  <si>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</si>
  <si>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</si>
  <si>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</si>
  <si>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</si>
  <si>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</si>
  <si>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</si>
  <si>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</si>
  <si>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</si>
  <si>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</si>
  <si>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</si>
  <si>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</si>
  <si>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</si>
  <si>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</si>
  <si>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</si>
  <si>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</si>
  <si>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</si>
  <si>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</si>
  <si>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</si>
  <si>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</si>
  <si>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</si>
  <si>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</si>
  <si>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</si>
  <si>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</si>
  <si>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</si>
  <si>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</si>
  <si>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</si>
  <si>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</si>
  <si>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</si>
  <si>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</si>
  <si>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</si>
  <si>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</si>
  <si>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</si>
  <si>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</si>
  <si>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</si>
  <si>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</si>
  <si>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</si>
  <si>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</si>
  <si>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</si>
  <si>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</si>
  <si>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</si>
  <si>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</si>
  <si>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</si>
  <si>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</si>
  <si>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</si>
  <si>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</si>
  <si>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</si>
  <si>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</si>
  <si>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</si>
  <si>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</si>
  <si>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</si>
  <si>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</si>
  <si>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</si>
  <si>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</si>
  <si>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</si>
  <si>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</si>
  <si>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</si>
  <si>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</si>
  <si>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</si>
  <si>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</si>
  <si>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</si>
  <si>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</si>
  <si>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</si>
  <si>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</si>
  <si>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</si>
  <si>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</si>
  <si>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</si>
  <si>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</si>
  <si>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</si>
  <si>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</si>
  <si>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</si>
  <si>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</si>
  <si>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</si>
  <si>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</si>
  <si>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</si>
  <si>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</si>
  <si>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</si>
  <si>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</si>
  <si>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</si>
  <si>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</si>
  <si>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</si>
  <si>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</si>
  <si>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</si>
  <si>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</si>
  <si>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</si>
  <si>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</si>
  <si>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</si>
  <si>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</si>
  <si>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</si>
  <si>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</si>
  <si>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</si>
  <si>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</si>
  <si>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</si>
  <si>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</si>
  <si>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</si>
  <si>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</si>
  <si>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</si>
  <si>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</si>
  <si>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</si>
  <si>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</si>
  <si>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</si>
  <si>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</si>
  <si>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</si>
  <si>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</si>
  <si>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</si>
  <si>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</si>
  <si>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</si>
  <si>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</si>
  <si>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</si>
  <si>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</si>
  <si>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</si>
  <si>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</si>
  <si>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</si>
  <si>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</si>
  <si>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</si>
  <si>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</si>
  <si>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</si>
  <si>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</si>
  <si>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</si>
  <si>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</si>
  <si>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</si>
  <si>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</si>
  <si>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</si>
  <si>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</si>
  <si>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</si>
  <si>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</si>
  <si>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</si>
  <si>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</si>
  <si>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</si>
  <si>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</si>
  <si>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</si>
  <si>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</si>
  <si>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</si>
  <si>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</si>
  <si>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</si>
  <si>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</si>
  <si>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</si>
  <si>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</si>
  <si>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</si>
  <si>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</si>
  <si>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</si>
  <si>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</si>
  <si>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</si>
  <si>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</si>
  <si>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</si>
  <si>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</si>
  <si>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</si>
  <si>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</si>
  <si>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</si>
  <si>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</si>
  <si>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</si>
  <si>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</si>
  <si>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</si>
  <si>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</si>
  <si>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</si>
  <si>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</si>
  <si>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</si>
  <si>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</si>
  <si>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</si>
  <si>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</si>
  <si>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</si>
  <si>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</si>
  <si>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</si>
  <si>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</si>
  <si>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</si>
  <si>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</si>
  <si>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</si>
  <si>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</si>
  <si>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</si>
  <si>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</si>
  <si>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</si>
  <si>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</si>
  <si>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</si>
  <si>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</si>
  <si>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</si>
  <si>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</si>
  <si>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</si>
  <si>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</si>
  <si>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</si>
  <si>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</si>
  <si>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</si>
  <si>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</si>
  <si>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</si>
  <si>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</si>
  <si>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</si>
  <si>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</si>
  <si>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</si>
  <si>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</si>
  <si>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</si>
  <si>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</si>
  <si>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</si>
  <si>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</si>
  <si>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</si>
  <si>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</si>
  <si>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</si>
  <si>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</si>
  <si>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</si>
  <si>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</si>
  <si>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</si>
  <si>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</si>
  <si>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</si>
  <si>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</si>
  <si>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</si>
  <si>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</si>
  <si>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</si>
  <si>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</si>
  <si>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</si>
  <si>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</si>
  <si>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</si>
  <si>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</si>
  <si>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</si>
  <si>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</si>
  <si>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</si>
  <si>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</si>
  <si>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</si>
  <si>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</si>
  <si>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</si>
  <si>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</si>
  <si>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</si>
  <si>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</si>
  <si>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</si>
  <si>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</si>
  <si>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</si>
  <si>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</si>
  <si>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</si>
  <si>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</si>
  <si>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</si>
  <si>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</si>
  <si>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</si>
  <si>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</si>
  <si>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</si>
  <si>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</si>
  <si>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</si>
  <si>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</si>
  <si>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</si>
  <si>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</si>
  <si>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</si>
  <si>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</si>
  <si>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</si>
  <si>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</si>
  <si>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</si>
  <si>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</si>
  <si>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</si>
  <si>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</si>
  <si>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</si>
  <si>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</si>
  <si>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</si>
  <si>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</si>
  <si>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</si>
  <si>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</si>
  <si>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</si>
  <si>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</si>
  <si>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</si>
  <si>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</si>
  <si>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</si>
  <si>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</si>
  <si>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</si>
  <si>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</si>
  <si>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</si>
  <si>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</si>
  <si>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</si>
  <si>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</si>
  <si>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</si>
  <si>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</si>
  <si>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</si>
  <si>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</si>
  <si>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</si>
  <si>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</si>
  <si>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</si>
  <si>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</si>
  <si>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</si>
  <si>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</si>
  <si>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</si>
  <si>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</si>
  <si>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</si>
  <si>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</si>
  <si>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</si>
  <si>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</si>
  <si>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</si>
  <si>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</si>
  <si>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</si>
  <si>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</si>
  <si>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</si>
  <si>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</si>
  <si>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</si>
  <si>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</si>
  <si>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</si>
  <si>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</si>
  <si>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</si>
  <si>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</si>
  <si>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</si>
  <si>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</si>
  <si>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</si>
  <si>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</si>
  <si>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</si>
  <si>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</si>
  <si>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</si>
  <si>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</si>
  <si>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</si>
  <si>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</si>
  <si>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</si>
  <si>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</si>
  <si>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</si>
  <si>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</si>
  <si>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</si>
  <si>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</si>
  <si>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</si>
  <si>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</si>
  <si>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</si>
  <si>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</si>
  <si>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</si>
  <si>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</si>
  <si>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</si>
  <si>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</si>
  <si>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</si>
  <si>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</si>
  <si>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</si>
  <si>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</si>
  <si>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</si>
  <si>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</si>
  <si>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</si>
  <si>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</si>
  <si>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</si>
  <si>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</si>
  <si>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</si>
  <si>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</si>
  <si>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</si>
  <si>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</si>
  <si>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</si>
  <si>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</si>
  <si>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</si>
  <si>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</si>
  <si>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</si>
  <si>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</si>
  <si>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</si>
  <si>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</si>
  <si>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</si>
  <si>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</si>
  <si>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</si>
  <si>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</si>
  <si>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</si>
  <si>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</si>
  <si>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</si>
  <si>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</si>
  <si>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</si>
  <si>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</si>
  <si>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</si>
  <si>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</si>
  <si>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</si>
  <si>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</si>
  <si>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</si>
  <si>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</si>
  <si>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</si>
  <si>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</si>
  <si>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</si>
  <si>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</si>
  <si>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</si>
  <si>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</si>
  <si>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</si>
  <si>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</si>
  <si>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</si>
  <si>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</si>
  <si>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</si>
  <si>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</si>
  <si>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</si>
  <si>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</si>
  <si>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</si>
  <si>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</si>
  <si>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</si>
  <si>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</si>
  <si>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</si>
  <si>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</si>
  <si>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</si>
  <si>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</si>
  <si>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</si>
  <si>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</si>
  <si>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</si>
  <si>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</si>
  <si>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</si>
  <si>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</si>
  <si>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</si>
  <si>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</si>
  <si>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</si>
  <si>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</si>
  <si>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</si>
  <si>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</si>
  <si>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</si>
  <si>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</si>
  <si>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</si>
  <si>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</si>
  <si>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</si>
  <si>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</si>
  <si>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</si>
  <si>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</si>
  <si>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</si>
  <si>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</si>
  <si>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</si>
  <si>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</si>
  <si>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</si>
  <si>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</si>
  <si>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</si>
  <si>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</si>
  <si>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</si>
  <si>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</si>
  <si>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</si>
  <si>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</si>
  <si>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</si>
  <si>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</si>
  <si>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</si>
  <si>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</si>
  <si>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</si>
  <si>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</si>
  <si>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</si>
  <si>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</si>
  <si>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</si>
  <si>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</si>
  <si>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</si>
  <si>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</si>
  <si>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</si>
  <si>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</si>
  <si>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</si>
  <si>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</si>
  <si>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</si>
  <si>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</si>
  <si>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</si>
  <si>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</si>
  <si>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</si>
  <si>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</si>
  <si>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</si>
  <si>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</si>
  <si>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</si>
  <si>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</si>
  <si>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</si>
  <si>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</si>
  <si>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</si>
  <si>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</si>
  <si>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</si>
  <si>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</si>
  <si>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</si>
  <si>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</si>
  <si>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</si>
  <si>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</si>
  <si>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</si>
  <si>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</si>
  <si>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</si>
  <si>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</si>
  <si>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</si>
  <si>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</si>
  <si>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</si>
  <si>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</si>
  <si>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</si>
  <si>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</si>
  <si>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</si>
  <si>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</si>
  <si>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</si>
  <si>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</si>
  <si>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</si>
  <si>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</si>
  <si>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</si>
  <si>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</si>
  <si>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</si>
  <si>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</si>
  <si>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</si>
  <si>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</si>
  <si>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</si>
  <si>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</si>
  <si>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</si>
  <si>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</si>
  <si>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</si>
  <si>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</si>
  <si>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</si>
  <si>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</si>
  <si>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</si>
  <si>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</si>
  <si>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</si>
  <si>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</si>
  <si>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</si>
  <si>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</si>
  <si>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</si>
  <si>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</si>
  <si>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</si>
  <si>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</si>
  <si>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</si>
  <si>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</si>
  <si>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</si>
  <si>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</si>
  <si>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</si>
  <si>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</si>
  <si>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</si>
  <si>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</si>
  <si>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</si>
  <si>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</si>
  <si>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</si>
  <si>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</si>
  <si>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</si>
  <si>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</si>
  <si>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</si>
  <si>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</si>
  <si>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</si>
  <si>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</si>
  <si>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</si>
  <si>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</si>
  <si>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</si>
  <si>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</si>
  <si>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</si>
  <si>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</si>
  <si>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</si>
  <si>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</si>
  <si>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</si>
  <si>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</si>
  <si>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</si>
  <si>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</si>
  <si>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</si>
  <si>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</si>
  <si>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</si>
  <si>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</si>
  <si>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</si>
  <si>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</si>
  <si>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</si>
  <si>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</si>
  <si>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</si>
  <si>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</si>
  <si>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</si>
  <si>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</si>
  <si>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</si>
  <si>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</si>
  <si>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</si>
  <si>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</si>
  <si>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</si>
  <si>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</si>
  <si>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</si>
  <si>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</si>
  <si>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</si>
  <si>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</si>
  <si>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</si>
  <si>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</si>
  <si>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</si>
  <si>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</si>
  <si>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</si>
  <si>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</si>
  <si>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</si>
  <si>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</si>
  <si>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</si>
  <si>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</si>
  <si>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</si>
  <si>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</si>
  <si>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</si>
  <si>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</si>
  <si>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</si>
  <si>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</si>
  <si>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</si>
  <si>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</si>
  <si>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</si>
  <si>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</si>
  <si>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</si>
  <si>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</si>
  <si>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</si>
  <si>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</si>
  <si>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</si>
  <si>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</si>
  <si>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</si>
  <si>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</si>
  <si>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</si>
  <si>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</si>
  <si>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</si>
  <si>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</si>
  <si>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</si>
  <si>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</si>
  <si>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</si>
  <si>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</si>
  <si>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</si>
  <si>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</si>
  <si>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</si>
  <si>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</si>
  <si>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</si>
  <si>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</si>
  <si>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</si>
  <si>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</si>
  <si>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</si>
  <si>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</si>
  <si>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</si>
  <si>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</si>
  <si>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</si>
  <si>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</si>
  <si>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</si>
  <si>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</si>
  <si>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</si>
  <si>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</si>
  <si>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</si>
  <si>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</si>
  <si>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</si>
  <si>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</si>
  <si>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</si>
  <si>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</si>
  <si>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</si>
  <si>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</si>
  <si>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</si>
  <si>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</si>
  <si>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</si>
  <si>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</si>
  <si>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</si>
  <si>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</si>
  <si>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</si>
  <si>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</si>
  <si>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</si>
  <si>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</si>
  <si>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</si>
  <si>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</si>
  <si>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</si>
  <si>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</si>
  <si>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</si>
  <si>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</si>
  <si>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</si>
  <si>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</si>
  <si>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</si>
  <si>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</si>
  <si>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</si>
  <si>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</si>
  <si>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</si>
  <si>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</si>
  <si>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</si>
  <si>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</si>
  <si>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</si>
  <si>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</si>
  <si>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</si>
  <si>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</si>
  <si>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</si>
  <si>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</si>
  <si>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</si>
  <si>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</si>
  <si>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</si>
  <si>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</si>
  <si>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</si>
  <si>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</si>
  <si>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</si>
  <si>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</si>
  <si>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</si>
  <si>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</si>
  <si>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</si>
  <si>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</si>
  <si>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</si>
  <si>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</si>
  <si>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</si>
  <si>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</si>
  <si>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</si>
  <si>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</si>
  <si>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</si>
  <si>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</si>
  <si>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</si>
  <si>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</si>
  <si>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</si>
  <si>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</si>
  <si>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</si>
  <si>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</si>
  <si>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</si>
  <si>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</si>
  <si>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</si>
  <si>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</si>
  <si>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</si>
  <si>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</si>
  <si>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</si>
  <si>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</si>
  <si>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</si>
  <si>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</si>
  <si>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</si>
  <si>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</si>
  <si>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</si>
  <si>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</si>
  <si>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</si>
  <si>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</si>
  <si>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</si>
  <si>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</si>
  <si>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</si>
  <si>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</si>
  <si>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</si>
  <si>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</si>
  <si>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</si>
  <si>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</si>
  <si>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</si>
  <si>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</si>
  <si>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</si>
  <si>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</si>
  <si>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</si>
  <si>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</si>
  <si>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</si>
  <si>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</si>
  <si>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</si>
  <si>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</si>
  <si>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</si>
  <si>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</si>
  <si>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</si>
  <si>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</si>
  <si>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</si>
  <si>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</si>
  <si>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</si>
  <si>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</si>
  <si>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</si>
  <si>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</si>
  <si>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</si>
  <si>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</si>
  <si>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</si>
  <si>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</si>
  <si>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</si>
  <si>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</si>
  <si>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</si>
  <si>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</si>
  <si>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</si>
  <si>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</si>
  <si>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</si>
  <si>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</si>
  <si>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</si>
  <si>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</si>
  <si>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</si>
  <si>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</si>
  <si>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</si>
  <si>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</si>
  <si>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</si>
  <si>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</si>
  <si>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</si>
  <si>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</si>
  <si>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</si>
  <si>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</si>
  <si>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</si>
  <si>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</si>
  <si>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</si>
  <si>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</si>
  <si>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</si>
  <si>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</si>
  <si>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</si>
  <si>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</si>
  <si>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</si>
  <si>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</si>
  <si>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</si>
  <si>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</si>
  <si>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</si>
  <si>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</si>
  <si>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</si>
  <si>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</si>
  <si>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</si>
  <si>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</si>
  <si>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</si>
  <si>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</si>
  <si>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</si>
  <si>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</si>
  <si>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</si>
  <si>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</si>
  <si>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</si>
  <si>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</si>
  <si>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</si>
  <si>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</si>
  <si>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</si>
  <si>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</si>
  <si>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</si>
  <si>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</si>
  <si>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</si>
  <si>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</si>
  <si>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</si>
  <si>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</si>
  <si>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</si>
  <si>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</si>
  <si>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</si>
  <si>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</si>
  <si>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</si>
  <si>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</si>
  <si>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</si>
  <si>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</si>
  <si>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</si>
  <si>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</si>
  <si>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</si>
  <si>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</si>
  <si>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</si>
  <si>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</si>
  <si>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</si>
  <si>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</si>
  <si>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</si>
  <si>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</si>
  <si>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</si>
  <si>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</si>
  <si>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</si>
  <si>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</si>
  <si>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</si>
  <si>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</si>
  <si>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</si>
  <si>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</si>
  <si>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</si>
  <si>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</si>
  <si>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</si>
  <si>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</si>
  <si>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</si>
  <si>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</si>
  <si>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</si>
  <si>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</si>
  <si>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</si>
  <si>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</si>
  <si>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</si>
  <si>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</si>
  <si>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</si>
  <si>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</si>
  <si>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</si>
  <si>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</si>
  <si>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</si>
  <si>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</si>
  <si>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</si>
  <si>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</si>
  <si>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</si>
  <si>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</si>
  <si>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</si>
  <si>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</si>
  <si>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</si>
  <si>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</si>
  <si>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</si>
  <si>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</si>
  <si>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</si>
  <si>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</si>
  <si>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</si>
  <si>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</si>
  <si>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</si>
  <si>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</si>
  <si>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</si>
  <si>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</si>
  <si>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</si>
  <si>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</si>
  <si>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</si>
  <si>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</si>
  <si>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</si>
  <si>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</si>
  <si>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</si>
  <si>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</si>
  <si>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</si>
  <si>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</si>
  <si>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</si>
  <si>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</si>
  <si>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</si>
  <si>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</si>
  <si>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</si>
  <si>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</si>
  <si>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</si>
  <si>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</si>
  <si>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</si>
  <si>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</si>
  <si>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</si>
  <si>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</si>
  <si>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</si>
  <si>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</si>
  <si>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</si>
  <si>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</si>
  <si>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</si>
  <si>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</si>
  <si>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</si>
  <si>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</si>
  <si>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</si>
  <si>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</si>
  <si>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</si>
  <si>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</si>
  <si>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</si>
  <si>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</si>
  <si>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</si>
  <si>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</si>
  <si>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</si>
  <si>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</si>
  <si>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</si>
  <si>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</si>
  <si>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</si>
  <si>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</si>
  <si>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</si>
  <si>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</si>
  <si>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</si>
  <si>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</si>
  <si>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</si>
  <si>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</si>
  <si>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</si>
  <si>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</si>
  <si>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</si>
  <si>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</si>
  <si>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</si>
  <si>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</si>
  <si>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</si>
  <si>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</si>
  <si>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</si>
  <si>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</si>
  <si>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</si>
  <si>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</si>
  <si>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</si>
  <si>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</si>
  <si>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</si>
  <si>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</si>
  <si>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</si>
  <si>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</si>
  <si>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</si>
  <si>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</si>
  <si>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</si>
  <si>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</si>
  <si>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</si>
  <si>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</si>
  <si>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</si>
  <si>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</si>
  <si>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</si>
  <si>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</si>
  <si>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</si>
  <si>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</si>
  <si>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</si>
  <si>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</si>
  <si>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</si>
  <si>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</si>
  <si>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</si>
  <si>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</si>
  <si>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</si>
  <si>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</si>
  <si>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</si>
  <si>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</si>
  <si>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</si>
  <si>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</si>
  <si>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</si>
  <si>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</si>
  <si>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</si>
  <si>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</si>
  <si>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</si>
  <si>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</si>
  <si>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</si>
  <si>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</si>
  <si>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</si>
  <si>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</si>
  <si>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</si>
  <si>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</si>
  <si>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</si>
  <si>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</si>
  <si>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</si>
  <si>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</si>
  <si>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</si>
  <si>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</si>
  <si>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</si>
  <si>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</si>
  <si>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</si>
  <si>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</si>
  <si>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</si>
  <si>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</si>
  <si>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</si>
  <si>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</si>
  <si>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</si>
  <si>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</si>
  <si>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</si>
  <si>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</si>
  <si>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</si>
  <si>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</si>
  <si>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</si>
  <si>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</si>
  <si>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</si>
  <si>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</si>
  <si>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</si>
  <si>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</si>
  <si>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</si>
  <si>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</si>
  <si>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</si>
  <si>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</si>
  <si>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</si>
  <si>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</si>
  <si>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</si>
  <si>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</si>
  <si>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</si>
  <si>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</si>
  <si>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</si>
  <si>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</si>
  <si>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</si>
  <si>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</si>
  <si>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</si>
  <si>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</si>
  <si>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</si>
  <si>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</si>
  <si>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</si>
  <si>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</si>
  <si>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</si>
  <si>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</si>
  <si>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</si>
  <si>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</si>
  <si>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</si>
  <si>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</si>
  <si>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</si>
  <si>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</si>
  <si>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</si>
  <si>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</si>
  <si>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</si>
  <si>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</si>
  <si>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</si>
  <si>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</si>
  <si>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</si>
  <si>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</si>
  <si>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</si>
  <si>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</si>
  <si>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</si>
  <si>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</si>
  <si>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</si>
  <si>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</si>
  <si>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</si>
  <si>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</si>
  <si>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</si>
  <si>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</si>
  <si>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</si>
  <si>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</si>
  <si>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</si>
  <si>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</si>
  <si>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</si>
  <si>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</si>
  <si>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</si>
  <si>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</si>
  <si>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</si>
  <si>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</si>
  <si>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</si>
  <si>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</si>
  <si>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</si>
  <si>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</si>
  <si>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</si>
  <si>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</si>
  <si>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</si>
  <si>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</si>
  <si>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</si>
  <si>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</si>
  <si>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</si>
  <si>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</si>
  <si>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</si>
  <si>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</si>
  <si>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</si>
  <si>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</si>
  <si>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</si>
  <si>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</si>
  <si>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</si>
  <si>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</si>
  <si>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</si>
  <si>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</si>
  <si>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</si>
  <si>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</si>
  <si>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</si>
  <si>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</si>
  <si>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</si>
  <si>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</si>
  <si>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</si>
  <si>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</si>
  <si>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</si>
  <si>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</si>
  <si>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</si>
  <si>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</si>
  <si>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</si>
  <si>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</si>
  <si>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</si>
  <si>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</si>
  <si>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</si>
  <si>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</si>
  <si>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</si>
  <si>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</si>
  <si>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</si>
  <si>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</si>
  <si>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</si>
  <si>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</si>
  <si>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</si>
  <si>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</si>
  <si>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</si>
  <si>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</si>
  <si>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</si>
  <si>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</si>
  <si>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</si>
  <si>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</si>
  <si>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</si>
  <si>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</si>
  <si>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</si>
  <si>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</si>
  <si>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</si>
  <si>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</si>
  <si>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</si>
  <si>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</si>
  <si>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</si>
  <si>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</si>
  <si>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</si>
  <si>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</si>
  <si>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</si>
  <si>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</si>
  <si>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</si>
  <si>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</si>
  <si>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</si>
  <si>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</si>
  <si>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</si>
  <si>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</si>
  <si>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</si>
  <si>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</si>
  <si>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</si>
  <si>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</si>
  <si>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</si>
  <si>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</si>
  <si>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</si>
  <si>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</si>
  <si>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</si>
  <si>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</si>
  <si>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</si>
  <si>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</si>
  <si>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</si>
  <si>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</si>
  <si>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</si>
  <si>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</si>
  <si>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</si>
  <si>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</si>
  <si>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</si>
  <si>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</si>
  <si>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</si>
  <si>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</si>
  <si>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</si>
  <si>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</si>
  <si>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</si>
  <si>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</si>
  <si>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</si>
  <si>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</si>
  <si>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</si>
  <si>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</si>
  <si>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</si>
  <si>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</si>
  <si>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</si>
  <si>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</si>
  <si>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</si>
  <si>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</si>
  <si>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</si>
  <si>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</si>
  <si>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</si>
  <si>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</si>
  <si>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</si>
  <si>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</si>
  <si>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</si>
  <si>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</si>
  <si>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</si>
  <si>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</si>
  <si>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</si>
  <si>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</si>
  <si>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</si>
  <si>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</si>
  <si>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</si>
  <si>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</si>
  <si>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</si>
  <si>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</si>
  <si>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</si>
  <si>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</si>
  <si>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</si>
  <si>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</si>
  <si>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</si>
  <si>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</si>
  <si>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</si>
  <si>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</si>
  <si>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</si>
  <si>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</si>
  <si>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</si>
  <si>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</si>
  <si>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</si>
  <si>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</si>
  <si>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</si>
  <si>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</si>
  <si>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</si>
  <si>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</si>
  <si>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</si>
  <si>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</si>
  <si>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</si>
  <si>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</si>
  <si>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</si>
  <si>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</si>
  <si>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</si>
  <si>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</si>
  <si>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</si>
  <si>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</si>
  <si>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</si>
  <si>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</si>
  <si>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</si>
  <si>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</si>
  <si>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</si>
  <si>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</si>
  <si>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</si>
  <si>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</si>
  <si>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</si>
  <si>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</si>
  <si>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</si>
  <si>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</si>
  <si>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</si>
  <si>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</si>
  <si>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</si>
  <si>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</si>
  <si>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</si>
  <si>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</si>
  <si>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</si>
  <si>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</si>
  <si>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</si>
  <si>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</si>
  <si>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</si>
  <si>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</si>
  <si>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</si>
  <si>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</si>
  <si>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</si>
  <si>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</si>
  <si>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</si>
  <si>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</si>
  <si>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</si>
  <si>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</si>
  <si>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</si>
  <si>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</si>
  <si>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</si>
  <si>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</si>
  <si>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</si>
  <si>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</si>
  <si>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</si>
  <si>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</si>
  <si>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</si>
  <si>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</si>
  <si>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</si>
  <si>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</si>
  <si>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</si>
  <si>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</si>
  <si>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</si>
  <si>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</si>
  <si>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</si>
  <si>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</si>
  <si>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</si>
  <si>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</si>
  <si>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</si>
  <si>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</si>
  <si>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</si>
  <si>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</si>
  <si>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</si>
  <si>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</si>
  <si>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</si>
  <si>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</si>
  <si>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</si>
  <si>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</si>
  <si>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</si>
  <si>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</si>
  <si>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</si>
  <si>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</si>
  <si>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</si>
  <si>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</si>
  <si>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</si>
  <si>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</si>
  <si>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</si>
  <si>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</si>
  <si>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</si>
  <si>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</si>
  <si>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</si>
  <si>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</si>
  <si>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</si>
  <si>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</si>
  <si>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</si>
  <si>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</si>
  <si>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</si>
  <si>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</si>
  <si>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</si>
  <si>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</si>
  <si>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</si>
  <si>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</si>
  <si>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</si>
  <si>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</si>
  <si>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</si>
  <si>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</si>
  <si>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</si>
  <si>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</si>
  <si>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</si>
  <si>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</si>
  <si>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</si>
  <si>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</si>
  <si>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</si>
  <si>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</si>
  <si>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</si>
  <si>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</si>
  <si>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</si>
  <si>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</si>
  <si>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</si>
  <si>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</si>
  <si>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</si>
  <si>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</si>
  <si>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</si>
  <si>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</si>
  <si>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</si>
  <si>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</si>
  <si>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</si>
  <si>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</si>
  <si>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</si>
  <si>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</si>
  <si>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</si>
  <si>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</si>
  <si>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</si>
  <si>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</si>
  <si>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</si>
  <si>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</si>
  <si>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</si>
  <si>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</si>
  <si>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</si>
  <si>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</si>
  <si>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</si>
  <si>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</si>
  <si>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</si>
  <si>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</si>
  <si>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</si>
  <si>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</si>
  <si>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</si>
  <si>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</si>
  <si>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</si>
  <si>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</si>
  <si>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</si>
  <si>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</si>
  <si>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</si>
  <si>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</si>
  <si>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</si>
  <si>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</si>
  <si>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</si>
  <si>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</si>
  <si>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</si>
  <si>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</si>
  <si>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</si>
  <si>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</si>
  <si>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</si>
  <si>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</si>
  <si>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</si>
  <si>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</si>
  <si>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</si>
  <si>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</si>
  <si>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</si>
  <si>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</si>
  <si>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</si>
  <si>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</si>
  <si>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</si>
  <si>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</si>
  <si>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</si>
  <si>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</si>
  <si>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</si>
  <si>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</si>
  <si>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</si>
  <si>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</si>
  <si>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</si>
  <si>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</si>
  <si>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</si>
  <si>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</si>
  <si>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</si>
  <si>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</si>
  <si>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</si>
  <si>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</si>
  <si>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</si>
  <si>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</si>
  <si>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</si>
  <si>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</si>
  <si>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</si>
  <si>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</si>
  <si>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</si>
  <si>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</si>
  <si>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</si>
  <si>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</si>
  <si>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</si>
  <si>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</si>
  <si>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</si>
  <si>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</si>
  <si>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</si>
  <si>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</si>
  <si>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</si>
  <si>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</si>
  <si>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</si>
  <si>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</si>
  <si>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</si>
  <si>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</si>
  <si>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</si>
  <si>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</si>
  <si>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</si>
  <si>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</si>
  <si>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</si>
  <si>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</si>
  <si>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</si>
  <si>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</si>
  <si>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</si>
  <si>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</si>
  <si>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</si>
  <si>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</si>
  <si>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</si>
  <si>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</si>
  <si>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</si>
  <si>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</si>
  <si>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</si>
  <si>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</si>
  <si>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</si>
  <si>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</si>
  <si>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</si>
  <si>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</si>
  <si>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</si>
  <si>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</si>
  <si>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</si>
  <si>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</si>
  <si>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</si>
  <si>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</si>
  <si>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</si>
  <si>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</si>
  <si>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</si>
  <si>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</si>
  <si>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</si>
  <si>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</si>
  <si>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</si>
  <si>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</si>
  <si>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</si>
  <si>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</si>
  <si>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</si>
  <si>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</si>
  <si>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</si>
  <si>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</si>
  <si>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</si>
  <si>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</si>
  <si>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</si>
  <si>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</si>
  <si>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</si>
  <si>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</si>
  <si>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</si>
  <si>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</si>
  <si>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</si>
  <si>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</si>
  <si>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</si>
  <si>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</si>
  <si>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</si>
  <si>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</si>
  <si>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</si>
  <si>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</si>
  <si>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</si>
  <si>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</si>
  <si>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</si>
  <si>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</si>
  <si>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</si>
  <si>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</si>
  <si>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</si>
  <si>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</si>
  <si>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</si>
  <si>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</si>
  <si>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</si>
  <si>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</si>
  <si>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</si>
  <si>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</si>
  <si>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</si>
  <si>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</si>
  <si>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</si>
  <si>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</si>
  <si>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</si>
  <si>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</si>
  <si>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</si>
  <si>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</si>
  <si>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</si>
  <si>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</si>
  <si>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</si>
  <si>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</si>
  <si>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</si>
  <si>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</si>
  <si>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</si>
  <si>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</si>
  <si>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</si>
  <si>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</si>
  <si>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</si>
  <si>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</si>
  <si>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</si>
  <si>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</si>
  <si>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</si>
  <si>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</si>
  <si>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</si>
  <si>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</si>
  <si>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</si>
  <si>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</si>
  <si>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</si>
  <si>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</si>
  <si>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</si>
  <si>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</si>
  <si>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</si>
  <si>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</si>
  <si>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</si>
  <si>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</si>
  <si>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</si>
  <si>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</si>
  <si>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</si>
  <si>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</si>
  <si>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</si>
  <si>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</si>
  <si>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</si>
  <si>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</si>
  <si>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</si>
  <si>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</si>
  <si>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</si>
  <si>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</si>
  <si>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</si>
  <si>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</si>
  <si>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</si>
  <si>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</si>
  <si>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</si>
  <si>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</si>
  <si>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</si>
  <si>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</si>
  <si>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</si>
  <si>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</si>
  <si>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</si>
  <si>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</si>
  <si>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</si>
  <si>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</si>
  <si>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</si>
  <si>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</si>
  <si>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</si>
  <si>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</si>
  <si>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</si>
  <si>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</si>
  <si>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</si>
  <si>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</si>
  <si>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</si>
  <si>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</si>
  <si>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</si>
  <si>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</si>
  <si>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</si>
  <si>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</si>
  <si>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</si>
  <si>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</si>
  <si>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</si>
  <si>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</si>
  <si>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</si>
  <si>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</si>
  <si>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</si>
  <si>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</si>
  <si>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</si>
  <si>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</si>
  <si>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</si>
  <si>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</si>
  <si>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</si>
  <si>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</si>
  <si>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</si>
  <si>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</si>
  <si>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</si>
  <si>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</si>
  <si>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</si>
  <si>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</si>
  <si>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</si>
  <si>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</si>
  <si>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</si>
  <si>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</si>
  <si>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</si>
  <si>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</si>
  <si>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</si>
  <si>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</si>
  <si>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</si>
  <si>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</si>
  <si>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</si>
  <si>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</si>
  <si>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</si>
  <si>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</si>
  <si>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</si>
  <si>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</si>
  <si>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</si>
  <si>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</si>
  <si>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</si>
  <si>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</si>
  <si>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</si>
  <si>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</si>
  <si>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</si>
  <si>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</si>
  <si>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</si>
  <si>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</si>
  <si>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</si>
  <si>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</si>
  <si>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</si>
  <si>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</si>
  <si>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</si>
  <si>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</si>
  <si>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</si>
  <si>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</si>
  <si>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</si>
  <si>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</si>
  <si>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</si>
  <si>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</si>
  <si>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</si>
  <si>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</si>
  <si>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</si>
  <si>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</si>
  <si>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</si>
  <si>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</si>
  <si>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</si>
  <si>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</si>
  <si>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</si>
  <si>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</si>
  <si>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</si>
  <si>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</si>
  <si>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</si>
  <si>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</si>
  <si>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</si>
  <si>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</si>
  <si>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</si>
  <si>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</si>
  <si>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</si>
  <si>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</si>
  <si>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</si>
  <si>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</si>
  <si>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</si>
  <si>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</si>
  <si>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</si>
  <si>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</si>
  <si>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</si>
  <si>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</si>
  <si>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</si>
  <si>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</si>
  <si>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</si>
  <si>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</si>
  <si>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</si>
  <si>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</si>
  <si>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</si>
  <si>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</si>
  <si>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</si>
  <si>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</si>
  <si>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</si>
  <si>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</si>
  <si>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</si>
  <si>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</si>
  <si>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</si>
  <si>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</si>
  <si>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</si>
  <si>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</si>
  <si>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</si>
  <si>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</si>
  <si>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</si>
  <si>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</si>
  <si>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</si>
  <si>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</si>
  <si>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</si>
  <si>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</si>
  <si>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</si>
  <si>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</si>
  <si>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</si>
  <si>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</si>
  <si>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</si>
  <si>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</si>
  <si>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</si>
  <si>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</si>
  <si>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</si>
  <si>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</si>
  <si>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</si>
  <si>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</si>
  <si>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</si>
  <si>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</si>
  <si>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</si>
  <si>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</si>
  <si>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</si>
  <si>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</si>
  <si>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</si>
  <si>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</si>
  <si>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</si>
  <si>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</si>
  <si>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</si>
  <si>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</si>
  <si>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</si>
  <si>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</si>
  <si>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</si>
  <si>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</si>
  <si>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</si>
  <si>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</si>
  <si>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</si>
  <si>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</si>
  <si>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</si>
  <si>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</si>
  <si>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</si>
  <si>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</si>
  <si>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</si>
  <si>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</si>
  <si>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</si>
  <si>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</si>
  <si>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</si>
  <si>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</si>
  <si>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</si>
  <si>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</si>
  <si>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</si>
  <si>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</si>
  <si>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</si>
  <si>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</si>
  <si>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</si>
  <si>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</si>
  <si>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</si>
  <si>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</si>
  <si>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</si>
  <si>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</si>
  <si>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</si>
  <si>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</si>
  <si>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</si>
  <si>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</si>
  <si>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</si>
  <si>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</si>
  <si>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</si>
  <si>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</si>
  <si>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</si>
  <si>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</si>
  <si>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</si>
  <si>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</si>
  <si>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</si>
  <si>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</si>
  <si>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</si>
  <si>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</si>
  <si>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</si>
  <si>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</si>
  <si>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</si>
  <si>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</si>
  <si>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</si>
  <si>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</si>
  <si>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</si>
  <si>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</si>
  <si>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</si>
  <si>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</si>
  <si>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</si>
  <si>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</si>
  <si>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</si>
  <si>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</si>
  <si>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</si>
  <si>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</si>
  <si>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</si>
  <si>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</si>
  <si>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</si>
  <si>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</si>
  <si>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</si>
  <si>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</si>
  <si>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</si>
  <si>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</si>
  <si>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</si>
  <si>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</si>
  <si>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</si>
  <si>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</si>
  <si>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</si>
  <si>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</si>
  <si>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</si>
  <si>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</si>
  <si>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</si>
  <si>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</si>
  <si>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</si>
  <si>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</si>
  <si>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</si>
  <si>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</si>
  <si>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</si>
  <si>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</si>
  <si>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</si>
  <si>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</si>
  <si>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</si>
  <si>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</si>
  <si>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</si>
  <si>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</si>
  <si>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</si>
  <si>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</si>
  <si>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</si>
  <si>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</si>
  <si>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</si>
  <si>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</si>
  <si>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</si>
  <si>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</si>
  <si>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</si>
  <si>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</si>
  <si>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</si>
  <si>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</si>
  <si>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</si>
  <si>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</si>
  <si>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</si>
  <si>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</si>
  <si>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</si>
  <si>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</si>
  <si>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</si>
  <si>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</si>
  <si>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</si>
  <si>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</si>
  <si>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</si>
  <si>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</si>
  <si>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</si>
  <si>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</si>
  <si>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</si>
  <si>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</si>
  <si>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</si>
  <si>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</si>
  <si>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</si>
  <si>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</si>
  <si>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</si>
  <si>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</si>
  <si>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</si>
  <si>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</si>
  <si>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</si>
  <si>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</si>
  <si>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</si>
  <si>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</si>
  <si>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</si>
  <si>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</si>
  <si>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</si>
  <si>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</si>
  <si>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</si>
  <si>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</si>
  <si>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</si>
  <si>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</si>
  <si>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</si>
  <si>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</si>
  <si>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</si>
  <si>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</si>
  <si>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</si>
  <si>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</si>
  <si>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</si>
  <si>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</si>
  <si>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</si>
  <si>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</si>
  <si>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</si>
  <si>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</si>
  <si>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</si>
  <si>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</si>
  <si>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</si>
  <si>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</si>
  <si>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</si>
  <si>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</si>
  <si>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</si>
  <si>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</si>
  <si>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</si>
  <si>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</si>
  <si>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</si>
  <si>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</si>
  <si>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</si>
  <si>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</si>
  <si>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</si>
  <si>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</si>
  <si>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</si>
  <si>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</si>
  <si>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</si>
  <si>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</si>
  <si>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</si>
  <si>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</si>
  <si>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</si>
  <si>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</si>
  <si>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</si>
  <si>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</si>
  <si>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</si>
  <si>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</si>
  <si>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</si>
  <si>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</si>
  <si>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</si>
  <si>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</si>
  <si>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</si>
  <si>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</si>
  <si>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</si>
  <si>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</si>
  <si>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</si>
  <si>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</si>
  <si>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</si>
  <si>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</si>
  <si>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</si>
  <si>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</si>
  <si>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</si>
  <si>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</si>
  <si>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</si>
  <si>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</si>
  <si>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</si>
  <si>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</si>
  <si>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</si>
  <si>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</si>
  <si>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</si>
  <si>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</si>
  <si>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</si>
  <si>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</si>
  <si>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</si>
  <si>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</si>
  <si>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</si>
  <si>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</si>
  <si>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</si>
  <si>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</si>
  <si>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</si>
  <si>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</si>
  <si>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</si>
  <si>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</si>
  <si>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</si>
  <si>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</si>
  <si>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</si>
  <si>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</si>
  <si>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</si>
  <si>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</si>
  <si>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</si>
  <si>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</si>
  <si>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</si>
  <si>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</si>
  <si>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</si>
  <si>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</si>
  <si>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</si>
  <si>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</si>
  <si>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</si>
  <si>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</si>
  <si>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</si>
  <si>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</si>
  <si>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</si>
  <si>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</si>
  <si>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</si>
  <si>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</si>
  <si>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</si>
  <si>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</si>
  <si>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</si>
  <si>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</si>
  <si>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</si>
  <si>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</si>
  <si>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</si>
  <si>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</si>
  <si>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</si>
  <si>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</si>
  <si>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</si>
  <si>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</si>
  <si>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</si>
  <si>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</si>
  <si>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</si>
  <si>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</si>
  <si>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</si>
  <si>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</si>
  <si>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</si>
  <si>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</si>
  <si>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</si>
  <si>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</si>
  <si>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</si>
  <si>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</si>
  <si>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</si>
  <si>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</si>
  <si>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</si>
  <si>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</si>
  <si>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</si>
  <si>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</si>
  <si>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</si>
  <si>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</si>
  <si>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</si>
  <si>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</si>
  <si>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</si>
  <si>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</si>
  <si>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</si>
  <si>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</si>
  <si>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</si>
  <si>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</si>
  <si>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</si>
  <si>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</si>
  <si>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</si>
  <si>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</si>
  <si>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</si>
  <si>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</si>
  <si>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</si>
  <si>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</si>
  <si>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</si>
  <si>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</si>
  <si>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</si>
  <si>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</si>
  <si>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</si>
  <si>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</si>
  <si>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</si>
  <si>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</si>
  <si>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</si>
  <si>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</si>
  <si>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</si>
  <si>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</si>
  <si>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</si>
  <si>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</si>
  <si>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</si>
  <si>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</si>
  <si>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</si>
  <si>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</si>
  <si>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</si>
  <si>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</si>
  <si>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</si>
  <si>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</si>
  <si>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</si>
  <si>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</si>
  <si>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</si>
  <si>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</si>
  <si>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</si>
  <si>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</si>
  <si>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</si>
  <si>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</si>
  <si>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</si>
  <si>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</si>
  <si>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</si>
  <si>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</si>
  <si>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</si>
  <si>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</si>
  <si>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</si>
  <si>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</si>
  <si>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</si>
  <si>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</si>
  <si>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</si>
  <si>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</si>
  <si>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</si>
  <si>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</si>
  <si>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</si>
  <si>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</si>
  <si>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</si>
  <si>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</si>
  <si>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</si>
  <si>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</si>
  <si>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</si>
  <si>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</si>
  <si>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</si>
  <si>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</si>
  <si>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</si>
  <si>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</si>
  <si>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</si>
  <si>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</si>
  <si>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</si>
  <si>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</si>
  <si>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</si>
  <si>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</si>
  <si>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</si>
  <si>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</si>
  <si>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</si>
  <si>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</si>
  <si>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</si>
  <si>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</si>
  <si>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</si>
  <si>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</si>
  <si>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</si>
  <si>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</si>
  <si>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</si>
  <si>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</si>
  <si>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</si>
  <si>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</si>
  <si>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</si>
  <si>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</si>
  <si>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</si>
  <si>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</si>
  <si>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</si>
  <si>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</si>
  <si>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</si>
  <si>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</si>
  <si>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</si>
  <si>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</si>
  <si>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</si>
  <si>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</si>
  <si>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</si>
  <si>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</si>
  <si>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</si>
  <si>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</si>
  <si>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</si>
  <si>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</si>
  <si>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</si>
  <si>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</si>
  <si>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</si>
  <si>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</si>
  <si>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</si>
  <si>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</si>
  <si>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</si>
  <si>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</si>
  <si>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</si>
  <si>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</si>
  <si>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</si>
  <si>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</si>
  <si>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</si>
  <si>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</si>
  <si>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</si>
  <si>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</si>
  <si>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</si>
  <si>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</si>
  <si>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</si>
  <si>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</si>
  <si>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</si>
  <si>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</si>
  <si>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</si>
  <si>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</si>
  <si>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</si>
  <si>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</si>
  <si>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</si>
  <si>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</si>
  <si>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</si>
  <si>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</si>
  <si>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</si>
  <si>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</si>
  <si>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</si>
  <si>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</si>
  <si>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</si>
  <si>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</si>
  <si>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</si>
  <si>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</si>
  <si>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</si>
  <si>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</si>
  <si>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</si>
  <si>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</si>
  <si>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</si>
  <si>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</si>
  <si>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</si>
  <si>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</si>
  <si>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</si>
  <si>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</si>
  <si>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</si>
  <si>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</si>
  <si>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</si>
  <si>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</si>
  <si>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</si>
  <si>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</si>
  <si>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</si>
  <si>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</si>
  <si>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</si>
  <si>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</si>
  <si>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</si>
  <si>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</si>
  <si>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</si>
  <si>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</si>
  <si>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</si>
  <si>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</si>
  <si>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</si>
  <si>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</si>
  <si>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</si>
  <si>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</si>
  <si>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</si>
  <si>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</si>
  <si>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</si>
  <si>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</si>
  <si>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</si>
  <si>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</si>
  <si>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</si>
  <si>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</si>
  <si>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</si>
  <si>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</si>
  <si>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</si>
  <si>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</si>
  <si>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</si>
  <si>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</si>
  <si>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</si>
  <si>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</si>
  <si>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</si>
  <si>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</si>
  <si>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</si>
  <si>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</si>
  <si>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</si>
  <si>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</si>
  <si>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</si>
  <si>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</si>
  <si>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</si>
  <si>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</si>
  <si>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</si>
  <si>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</si>
  <si>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</si>
  <si>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</si>
  <si>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</si>
  <si>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</si>
  <si>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</si>
  <si>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</si>
  <si>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</si>
  <si>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</si>
  <si>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</si>
  <si>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</si>
  <si>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</si>
  <si>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</si>
  <si>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</si>
  <si>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</si>
  <si>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</si>
  <si>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</si>
  <si>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</si>
  <si>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</si>
  <si>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</si>
  <si>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</si>
  <si>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</si>
  <si>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</si>
  <si>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</si>
  <si>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</si>
  <si>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</si>
  <si>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</si>
  <si>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</si>
  <si>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</si>
  <si>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</si>
  <si>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</si>
  <si>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</si>
  <si>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</si>
  <si>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</si>
  <si>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</si>
  <si>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</si>
  <si>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</si>
  <si>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</si>
  <si>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</si>
  <si>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</si>
  <si>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</si>
  <si>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</si>
  <si>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</si>
  <si>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</si>
  <si>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</si>
  <si>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</si>
  <si>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</si>
  <si>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</si>
  <si>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</si>
  <si>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</si>
  <si>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</si>
  <si>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</si>
  <si>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</si>
  <si>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</si>
  <si>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</si>
  <si>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</si>
  <si>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</si>
  <si>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</si>
  <si>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</si>
  <si>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</si>
  <si>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</si>
  <si>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</si>
  <si>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</si>
  <si>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</si>
  <si>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</si>
  <si>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</si>
  <si>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</si>
  <si>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</si>
  <si>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</si>
  <si>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</si>
  <si>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</si>
  <si>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</si>
  <si>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</si>
  <si>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</si>
  <si>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</si>
  <si>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</si>
  <si>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</si>
  <si>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</si>
  <si>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</si>
  <si>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</si>
  <si>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</si>
  <si>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</si>
  <si>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</si>
  <si>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</si>
  <si>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</si>
  <si>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</si>
  <si>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</si>
  <si>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</si>
  <si>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</si>
  <si>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</si>
  <si>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</si>
  <si>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</si>
  <si>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</si>
  <si>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</si>
  <si>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</si>
  <si>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</si>
  <si>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</si>
  <si>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</si>
  <si>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</si>
  <si>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</si>
  <si>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</si>
  <si>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</si>
  <si>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</si>
  <si>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</si>
  <si>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</si>
  <si>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</si>
  <si>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</si>
  <si>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</si>
  <si>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</si>
  <si>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</si>
  <si>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</si>
  <si>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</si>
  <si>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</si>
  <si>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</si>
  <si>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</si>
  <si>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</si>
  <si>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</si>
  <si>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</si>
  <si>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</si>
  <si>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</si>
  <si>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</si>
  <si>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</si>
  <si>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</si>
  <si>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</si>
  <si>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</si>
  <si>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</si>
  <si>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</si>
  <si>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</si>
  <si>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</si>
  <si>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</si>
  <si>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</si>
  <si>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</si>
  <si>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</si>
  <si>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</si>
  <si>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</si>
  <si>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</si>
  <si>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</si>
  <si>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</si>
  <si>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</si>
  <si>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</si>
  <si>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</si>
  <si>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</si>
  <si>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</si>
  <si>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</si>
  <si>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</si>
  <si>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</si>
  <si>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</si>
  <si>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</si>
  <si>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</si>
  <si>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</si>
  <si>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</si>
  <si>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</si>
  <si>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</si>
  <si>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</si>
  <si>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</si>
  <si>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</si>
  <si>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</si>
  <si>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</si>
  <si>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</si>
  <si>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</si>
  <si>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</si>
  <si>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</si>
  <si>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</si>
  <si>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</si>
  <si>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</si>
  <si>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</si>
  <si>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</si>
  <si>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</si>
  <si>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</si>
  <si>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</si>
  <si>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</si>
  <si>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</si>
  <si>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</si>
  <si>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</si>
  <si>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</si>
  <si>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</si>
  <si>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</si>
  <si>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</si>
  <si>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</si>
  <si>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</si>
  <si>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</si>
  <si>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</si>
  <si>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</si>
  <si>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</si>
  <si>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</si>
  <si>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</si>
  <si>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</si>
  <si>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</si>
  <si>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</si>
  <si>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</si>
  <si>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</si>
  <si>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</si>
  <si>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</si>
  <si>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</si>
  <si>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</si>
  <si>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</si>
  <si>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</si>
  <si>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</si>
  <si>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</si>
  <si>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</si>
  <si>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</si>
  <si>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</si>
  <si>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</si>
  <si>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</si>
  <si>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</si>
  <si>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</si>
  <si>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</si>
  <si>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</si>
  <si>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</si>
  <si>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</si>
  <si>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</si>
  <si>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</si>
  <si>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</si>
  <si>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</si>
  <si>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</si>
  <si>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</si>
  <si>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</si>
  <si>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</si>
  <si>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</si>
  <si>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</si>
  <si>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</si>
  <si>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</si>
  <si>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</si>
  <si>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</si>
  <si>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</si>
  <si>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</si>
  <si>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</si>
  <si>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</si>
  <si>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</si>
  <si>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</si>
  <si>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</si>
  <si>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</si>
  <si>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</si>
  <si>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</si>
  <si>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</si>
  <si>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</si>
  <si>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</si>
  <si>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</si>
  <si>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</si>
  <si>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</si>
  <si>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</si>
  <si>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</si>
  <si>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</si>
  <si>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</si>
  <si>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</si>
  <si>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</si>
  <si>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</si>
  <si>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</si>
  <si>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</si>
  <si>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</si>
  <si>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</si>
  <si>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</si>
  <si>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</si>
  <si>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</si>
  <si>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</si>
  <si>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</si>
  <si>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</si>
  <si>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</si>
  <si>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</si>
  <si>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</si>
  <si>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</si>
  <si>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</si>
  <si>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</si>
  <si>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</si>
  <si>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</si>
  <si>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</si>
  <si>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</si>
  <si>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</si>
  <si>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</si>
  <si>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</si>
  <si>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</si>
  <si>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</si>
  <si>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</si>
  <si>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</si>
  <si>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</si>
  <si>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</si>
  <si>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</si>
  <si>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</si>
  <si>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</si>
  <si>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</si>
  <si>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</si>
  <si>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</si>
  <si>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</si>
  <si>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</si>
  <si>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</si>
  <si>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</si>
  <si>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</si>
  <si>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</si>
  <si>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</si>
  <si>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</si>
  <si>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</si>
  <si>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</si>
  <si>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</si>
  <si>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</si>
  <si>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</si>
  <si>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</si>
  <si>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</si>
  <si>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</si>
  <si>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</si>
  <si>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</si>
  <si>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</si>
  <si>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</si>
  <si>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</si>
  <si>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</si>
  <si>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</si>
  <si>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</si>
  <si>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</si>
  <si>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</si>
  <si>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</si>
  <si>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</si>
  <si>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</si>
  <si>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</si>
  <si>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</si>
  <si>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</si>
  <si>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</si>
  <si>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</si>
  <si>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</si>
  <si>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</si>
  <si>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</si>
  <si>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</si>
  <si>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</si>
  <si>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</si>
  <si>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</si>
  <si>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</si>
  <si>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</si>
  <si>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</si>
  <si>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</si>
  <si>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</si>
  <si>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</si>
  <si>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</si>
  <si>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</si>
  <si>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</si>
  <si>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</si>
  <si>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</si>
  <si>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</si>
  <si>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</si>
  <si>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</si>
  <si>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</si>
  <si>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</si>
  <si>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</si>
  <si>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</si>
  <si>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</si>
  <si>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</si>
  <si>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</si>
  <si>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</si>
  <si>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</si>
  <si>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</si>
  <si>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</si>
  <si>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</si>
  <si>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</si>
  <si>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</si>
  <si>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</si>
  <si>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</si>
  <si>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</si>
  <si>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</si>
  <si>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</si>
  <si>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</si>
  <si>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</si>
  <si>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</si>
  <si>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</si>
  <si>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</si>
  <si>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</si>
  <si>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</si>
  <si>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</si>
  <si>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</si>
  <si>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</si>
  <si>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</si>
  <si>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</si>
  <si>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</si>
  <si>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</si>
  <si>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</si>
  <si>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</si>
  <si>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</si>
  <si>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</si>
  <si>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</si>
  <si>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</si>
  <si>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</si>
  <si>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</si>
  <si>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</si>
  <si>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</si>
  <si>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</si>
  <si>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</si>
  <si>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</si>
  <si>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</si>
  <si>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</si>
  <si>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</si>
  <si>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</si>
  <si>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</si>
  <si>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</si>
  <si>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</si>
  <si>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</si>
  <si>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</si>
  <si>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</si>
  <si>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</si>
  <si>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</si>
  <si>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</si>
  <si>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</si>
  <si>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</si>
  <si>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</si>
  <si>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</si>
  <si>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</si>
  <si>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</si>
  <si>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</si>
  <si>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</si>
  <si>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</si>
  <si>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</si>
  <si>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</si>
  <si>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</si>
  <si>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</si>
  <si>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</si>
  <si>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</si>
  <si>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</si>
  <si>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</si>
  <si>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</si>
  <si>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</si>
  <si>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</si>
  <si>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</si>
  <si>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</si>
  <si>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</si>
  <si>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</si>
  <si>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</si>
  <si>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</si>
  <si>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</si>
  <si>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</si>
  <si>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</si>
  <si>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</si>
  <si>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</si>
  <si>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</si>
  <si>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</si>
  <si>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</si>
  <si>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</si>
  <si>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</si>
  <si>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</si>
  <si>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</si>
  <si>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</si>
  <si>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</si>
  <si>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</si>
  <si>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</si>
  <si>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</si>
  <si>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</si>
  <si>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</si>
  <si>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</si>
  <si>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</si>
  <si>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</si>
  <si>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</si>
  <si>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</si>
  <si>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</si>
  <si>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</si>
  <si>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</si>
  <si>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</si>
  <si>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</si>
  <si>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</si>
  <si>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</si>
  <si>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</si>
  <si>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</si>
  <si>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</si>
  <si>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</si>
  <si>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</si>
  <si>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</si>
  <si>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</si>
  <si>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</si>
  <si>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</si>
  <si>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</si>
  <si>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</si>
  <si>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</si>
  <si>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</si>
  <si>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</si>
  <si>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</si>
  <si>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</si>
  <si>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</si>
  <si>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</si>
  <si>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</si>
  <si>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</si>
  <si>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</si>
  <si>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</si>
  <si>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</si>
  <si>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</si>
  <si>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</si>
  <si>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</si>
  <si>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</si>
  <si>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</si>
  <si>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</si>
  <si>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</si>
  <si>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</si>
  <si>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</si>
  <si>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</si>
  <si>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</si>
  <si>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</si>
  <si>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</si>
  <si>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</si>
  <si>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</si>
  <si>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</si>
  <si>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</si>
  <si>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</si>
  <si>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</si>
  <si>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</si>
  <si>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</si>
  <si>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</si>
  <si>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</si>
  <si>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</si>
  <si>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</si>
  <si>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</si>
  <si>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</si>
  <si>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</si>
  <si>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</si>
  <si>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</si>
  <si>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</si>
  <si>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</si>
  <si>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</si>
  <si>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</si>
  <si>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</si>
  <si>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</si>
  <si>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</si>
  <si>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</si>
  <si>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</si>
  <si>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</si>
  <si>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</si>
  <si>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</si>
  <si>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</si>
  <si>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</si>
  <si>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</si>
  <si>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</si>
  <si>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</si>
  <si>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</si>
  <si>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</si>
  <si>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</si>
  <si>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</si>
  <si>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</si>
  <si>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</si>
  <si>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</si>
  <si>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</si>
  <si>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</si>
  <si>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</si>
  <si>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</si>
  <si>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</si>
  <si>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</si>
  <si>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</si>
  <si>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</si>
  <si>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</si>
  <si>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</si>
  <si>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</si>
  <si>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</si>
  <si>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</si>
  <si>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</si>
  <si>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</si>
  <si>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</si>
  <si>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</si>
  <si>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</si>
  <si>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</si>
  <si>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</si>
  <si>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</si>
  <si>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</si>
  <si>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</si>
  <si>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</si>
  <si>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</si>
  <si>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</si>
  <si>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</si>
  <si>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</si>
  <si>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</si>
  <si>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</si>
  <si>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</si>
  <si>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</si>
  <si>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</si>
  <si>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</si>
  <si>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</si>
  <si>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</si>
  <si>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</si>
  <si>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</si>
  <si>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</si>
  <si>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</si>
  <si>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</si>
  <si>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</si>
  <si>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</si>
  <si>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</si>
  <si>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</si>
  <si>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</si>
  <si>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</si>
  <si>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</si>
  <si>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</si>
  <si>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</si>
  <si>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</si>
  <si>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</si>
  <si>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</si>
  <si>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</si>
  <si>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</si>
  <si>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</si>
  <si>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</si>
  <si>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</si>
  <si>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</si>
  <si>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</si>
  <si>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</si>
  <si>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</si>
  <si>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</si>
  <si>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</si>
  <si>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</si>
  <si>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</si>
  <si>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</si>
  <si>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</si>
  <si>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</si>
  <si>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</si>
  <si>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</si>
  <si>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</si>
  <si>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</si>
  <si>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</si>
  <si>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</si>
  <si>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</si>
  <si>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</si>
  <si>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</si>
  <si>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</si>
  <si>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</si>
  <si>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</si>
  <si>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</si>
  <si>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</si>
  <si>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</si>
  <si>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</si>
  <si>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</si>
  <si>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</si>
  <si>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</si>
  <si>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</si>
  <si>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</si>
  <si>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</si>
  <si>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</si>
  <si>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</si>
  <si>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</si>
  <si>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</si>
  <si>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</si>
  <si>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</si>
  <si>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</si>
  <si>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</si>
  <si>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</si>
  <si>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</si>
  <si>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</si>
  <si>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</si>
  <si>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</si>
  <si>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</si>
  <si>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</si>
  <si>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</si>
  <si>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</si>
  <si>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</si>
  <si>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</si>
  <si>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</si>
  <si>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</si>
  <si>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</si>
  <si>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</si>
  <si>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</si>
  <si>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</si>
  <si>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</si>
  <si>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</si>
  <si>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</si>
  <si>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</si>
  <si>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</si>
  <si>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</si>
  <si>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</si>
  <si>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</si>
  <si>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</si>
  <si>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</si>
  <si>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</si>
  <si>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</si>
  <si>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</si>
  <si>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</si>
  <si>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</si>
  <si>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</si>
  <si>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</si>
  <si>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</si>
  <si>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</si>
  <si>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</si>
  <si>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</si>
  <si>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</si>
  <si>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</si>
  <si>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</si>
  <si>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</si>
  <si>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</si>
  <si>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</si>
  <si>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</si>
  <si>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</si>
  <si>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</si>
  <si>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</si>
  <si>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</si>
  <si>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</si>
  <si>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</si>
  <si>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</si>
  <si>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</si>
  <si>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</si>
  <si>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</si>
  <si>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</si>
  <si>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</si>
  <si>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</si>
  <si>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</si>
  <si>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</si>
  <si>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</si>
  <si>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</si>
  <si>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</si>
  <si>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</si>
  <si>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</si>
  <si>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</si>
  <si>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</si>
  <si>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</si>
  <si>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</si>
  <si>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</si>
  <si>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</si>
  <si>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</si>
  <si>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</si>
  <si>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</si>
  <si>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</si>
  <si>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</si>
  <si>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</si>
  <si>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</si>
  <si>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</si>
  <si>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</si>
  <si>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</si>
  <si>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</si>
  <si>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</si>
  <si>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</si>
  <si>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</si>
  <si>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</si>
  <si>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</si>
  <si>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</si>
  <si>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</si>
  <si>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</si>
  <si>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</si>
  <si>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</si>
  <si>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</si>
  <si>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</si>
  <si>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</si>
  <si>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</si>
  <si>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</si>
  <si>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</si>
  <si>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</si>
  <si>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</si>
  <si>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</si>
  <si>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</si>
  <si>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</si>
  <si>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</si>
  <si>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</si>
  <si>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</si>
  <si>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</si>
  <si>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</si>
  <si>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</si>
  <si>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</si>
  <si>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</si>
  <si>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</si>
  <si>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</si>
  <si>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</si>
  <si>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</si>
  <si>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</si>
  <si>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</si>
  <si>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</si>
  <si>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</si>
  <si>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</si>
  <si>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</si>
  <si>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</si>
  <si>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</si>
  <si>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</si>
  <si>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</si>
  <si>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</si>
  <si>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</si>
  <si>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</si>
  <si>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</si>
  <si>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</si>
  <si>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</si>
  <si>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</si>
  <si>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</si>
  <si>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</si>
  <si>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</si>
  <si>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</si>
  <si>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</si>
  <si>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</si>
  <si>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</si>
  <si>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</si>
  <si>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</si>
  <si>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</si>
  <si>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</si>
  <si>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</si>
  <si>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</si>
  <si>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</si>
  <si>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</si>
  <si>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</si>
  <si>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</si>
  <si>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</si>
  <si>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</si>
  <si>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</si>
  <si>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</si>
  <si>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</si>
  <si>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</si>
  <si>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</si>
  <si>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</si>
  <si>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</si>
  <si>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</si>
  <si>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</si>
  <si>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</si>
  <si>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</si>
  <si>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</si>
  <si>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</si>
  <si>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</si>
  <si>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</si>
  <si>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</si>
  <si>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</si>
  <si>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</si>
  <si>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</si>
  <si>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</si>
  <si>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</si>
  <si>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</si>
  <si>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</si>
  <si>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</si>
  <si>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</si>
  <si>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</si>
  <si>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</si>
  <si>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</si>
  <si>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</si>
  <si>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</si>
  <si>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</si>
  <si>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</si>
  <si>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</si>
  <si>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</si>
  <si>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</si>
  <si>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</si>
  <si>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</si>
  <si>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</si>
  <si>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</si>
  <si>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</si>
  <si>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</si>
  <si>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</si>
  <si>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</si>
  <si>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</si>
  <si>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</si>
  <si>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</si>
  <si>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</si>
  <si>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</si>
  <si>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</si>
  <si>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</si>
  <si>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</si>
  <si>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</si>
  <si>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</si>
  <si>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</si>
  <si>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</si>
  <si>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</si>
  <si>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</si>
  <si>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</si>
  <si>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</si>
  <si>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</si>
  <si>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</si>
  <si>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</si>
  <si>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</si>
  <si>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</si>
  <si>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</si>
  <si>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</si>
  <si>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</si>
  <si>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</si>
  <si>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</si>
  <si>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</si>
  <si>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</si>
  <si>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</si>
  <si>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</si>
  <si>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</si>
  <si>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</si>
  <si>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</si>
  <si>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</si>
  <si>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</si>
  <si>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</si>
  <si>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</si>
  <si>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</si>
  <si>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</si>
  <si>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</si>
  <si>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</si>
  <si>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</si>
  <si>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</si>
  <si>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</si>
  <si>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</si>
  <si>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</si>
  <si>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</si>
  <si>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</si>
  <si>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</si>
  <si>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</si>
  <si>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</si>
  <si>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</si>
  <si>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</si>
  <si>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</si>
  <si>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</si>
  <si>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</si>
  <si>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</si>
  <si>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</si>
  <si>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</si>
  <si>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</si>
  <si>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</si>
  <si>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</si>
  <si>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</si>
  <si>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</si>
  <si>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</si>
  <si>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</si>
  <si>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</si>
  <si>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</si>
  <si>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</si>
  <si>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</si>
  <si>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</si>
  <si>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</si>
  <si>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</si>
  <si>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</si>
  <si>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</si>
  <si>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</si>
  <si>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</si>
  <si>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</si>
  <si>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</si>
  <si>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</si>
  <si>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</si>
  <si>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</si>
  <si>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</si>
  <si>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</si>
  <si>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</si>
  <si>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</si>
  <si>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</si>
  <si>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</si>
  <si>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</si>
  <si>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</si>
  <si>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</si>
  <si>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</si>
  <si>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</si>
  <si>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</si>
  <si>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</si>
  <si>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</si>
  <si>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</si>
  <si>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</si>
  <si>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</si>
  <si>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</si>
  <si>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</si>
  <si>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</si>
  <si>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</si>
  <si>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</si>
  <si>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</si>
  <si>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</si>
  <si>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</si>
  <si>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</si>
  <si>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</si>
  <si>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</si>
  <si>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</si>
  <si>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</si>
  <si>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</si>
  <si>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</si>
  <si>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</si>
  <si>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</si>
  <si>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</si>
  <si>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</si>
  <si>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</si>
  <si>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</si>
  <si>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</si>
  <si>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</si>
  <si>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</si>
  <si>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</si>
  <si>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</si>
  <si>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</si>
  <si>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</si>
  <si>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</si>
  <si>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</si>
  <si>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</si>
  <si>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</si>
  <si>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</si>
  <si>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</si>
  <si>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</si>
  <si>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</si>
  <si>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</si>
  <si>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</si>
  <si>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</si>
  <si>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</si>
  <si>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</si>
  <si>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</si>
  <si>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</si>
  <si>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</si>
  <si>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</si>
  <si>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</si>
  <si>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</si>
  <si>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</si>
  <si>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</si>
  <si>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</si>
  <si>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</si>
  <si>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</si>
  <si>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</si>
  <si>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</si>
  <si>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</si>
  <si>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</si>
  <si>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</si>
  <si>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</si>
  <si>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</si>
  <si>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</si>
  <si>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</si>
  <si>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</si>
  <si>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</si>
  <si>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</si>
  <si>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</si>
  <si>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</si>
  <si>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</si>
  <si>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</si>
  <si>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</si>
  <si>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</si>
  <si>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</si>
  <si>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</si>
  <si>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</si>
  <si>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</si>
  <si>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</si>
  <si>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</si>
  <si>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</si>
  <si>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</si>
  <si>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</si>
  <si>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</si>
  <si>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</si>
  <si>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</si>
  <si>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</si>
  <si>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</si>
  <si>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</si>
  <si>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</si>
  <si>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</si>
  <si>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</si>
  <si>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</si>
  <si>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</si>
  <si>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</si>
  <si>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</si>
  <si>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</si>
  <si>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</si>
  <si>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</si>
  <si>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</si>
  <si>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</si>
  <si>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</si>
  <si>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</si>
  <si>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</si>
  <si>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</si>
  <si>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</si>
  <si>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</si>
  <si>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</si>
  <si>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</si>
  <si>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</si>
  <si>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</si>
  <si>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</si>
  <si>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</si>
  <si>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</si>
  <si>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</si>
  <si>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</si>
  <si>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</si>
  <si>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</si>
  <si>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</si>
  <si>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</si>
  <si>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</si>
  <si>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</si>
  <si>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</si>
  <si>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</si>
  <si>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</si>
  <si>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</si>
  <si>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</si>
  <si>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</si>
  <si>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</si>
  <si>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</si>
  <si>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</si>
  <si>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</si>
  <si>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</si>
  <si>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</si>
  <si>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</si>
  <si>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</si>
  <si>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</si>
  <si>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</si>
  <si>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</si>
  <si>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</si>
  <si>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</si>
  <si>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</si>
  <si>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</si>
  <si>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</si>
  <si>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</si>
  <si>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</si>
  <si>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</si>
  <si>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</si>
  <si>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</si>
  <si>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</si>
  <si>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</si>
  <si>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</si>
  <si>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</si>
  <si>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</si>
  <si>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</si>
  <si>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</si>
  <si>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</si>
  <si>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</si>
  <si>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</si>
  <si>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</si>
  <si>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</si>
  <si>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</si>
  <si>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</si>
  <si>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</si>
  <si>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</si>
  <si>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</si>
  <si>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</si>
  <si>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</si>
  <si>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</si>
  <si>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</si>
  <si>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</si>
  <si>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</si>
  <si>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</si>
  <si>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</si>
  <si>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</si>
  <si>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</si>
  <si>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</si>
  <si>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</si>
  <si>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</si>
  <si>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</si>
  <si>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</si>
  <si>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</si>
  <si>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</si>
  <si>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</si>
  <si>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</si>
  <si>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</si>
  <si>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</si>
  <si>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</si>
  <si>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</si>
  <si>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</si>
  <si>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</si>
  <si>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</si>
  <si>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</si>
  <si>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</si>
  <si>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</si>
  <si>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</si>
  <si>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</si>
  <si>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</si>
  <si>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</si>
  <si>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</si>
  <si>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</si>
  <si>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</si>
  <si>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</si>
  <si>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</si>
  <si>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</si>
  <si>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</si>
  <si>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</si>
  <si>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</si>
  <si>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</si>
  <si>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</si>
  <si>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</si>
  <si>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</si>
  <si>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</si>
  <si>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</si>
  <si>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</si>
  <si>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</si>
  <si>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</si>
  <si>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</si>
  <si>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</si>
  <si>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</si>
  <si>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</si>
  <si>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</si>
  <si>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</si>
  <si>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</si>
  <si>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</si>
  <si>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</si>
  <si>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</si>
  <si>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</si>
  <si>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</si>
  <si>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</si>
  <si>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</si>
  <si>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</si>
  <si>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</si>
  <si>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</si>
  <si>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</si>
  <si>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</si>
  <si>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</si>
  <si>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</si>
  <si>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</si>
  <si>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</si>
  <si>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</si>
  <si>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</si>
  <si>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</si>
  <si>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</si>
  <si>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</si>
  <si>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</si>
  <si>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</si>
  <si>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</si>
  <si>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</si>
  <si>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</si>
  <si>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</si>
  <si>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</si>
  <si>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</si>
  <si>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</si>
  <si>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</si>
  <si>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</si>
  <si>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</si>
  <si>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</si>
  <si>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</si>
  <si>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</si>
  <si>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</si>
  <si>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</si>
  <si>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</si>
  <si>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</si>
  <si>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</si>
  <si>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</si>
  <si>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</si>
  <si>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</si>
  <si>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</si>
  <si>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</si>
  <si>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</si>
  <si>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</si>
  <si>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</si>
  <si>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</si>
  <si>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</si>
  <si>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</si>
  <si>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</si>
  <si>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</si>
  <si>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</si>
  <si>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</si>
  <si>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</si>
  <si>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</si>
  <si>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</si>
  <si>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</si>
  <si>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</si>
  <si>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</si>
  <si>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</si>
  <si>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</si>
  <si>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</si>
  <si>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</si>
  <si>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</si>
  <si>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</si>
  <si>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</si>
  <si>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</si>
  <si>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</si>
  <si>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</si>
  <si>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</si>
  <si>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</si>
  <si>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</si>
  <si>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</si>
  <si>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</si>
  <si>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</si>
  <si>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</si>
  <si>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</si>
  <si>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</si>
  <si>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</si>
  <si>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</si>
  <si>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</si>
  <si>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</si>
  <si>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</si>
  <si>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</si>
  <si>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</si>
  <si>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</si>
  <si>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</si>
  <si>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</si>
  <si>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</si>
  <si>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</si>
  <si>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</si>
  <si>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</si>
  <si>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</si>
  <si>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</si>
  <si>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</si>
  <si>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</si>
  <si>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</si>
  <si>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</si>
  <si>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</si>
  <si>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</si>
  <si>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</si>
  <si>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</si>
  <si>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</si>
  <si>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</si>
  <si>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</si>
  <si>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</si>
  <si>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</si>
  <si>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</si>
  <si>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</si>
  <si>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</si>
  <si>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</si>
  <si>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</si>
  <si>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</si>
  <si>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</si>
  <si>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</si>
  <si>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</si>
  <si>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</si>
  <si>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</si>
  <si>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</si>
  <si>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</si>
  <si>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</si>
  <si>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</si>
  <si>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</si>
  <si>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</si>
  <si>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</si>
  <si>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</si>
  <si>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</si>
  <si>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</si>
  <si>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</si>
  <si>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</si>
  <si>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</si>
  <si>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</si>
  <si>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</si>
  <si>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</si>
  <si>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</si>
  <si>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</si>
  <si>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</si>
  <si>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</si>
  <si>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</si>
  <si>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</si>
  <si>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</si>
  <si>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</si>
  <si>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</si>
  <si>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</si>
  <si>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</si>
  <si>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</si>
  <si>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</si>
  <si>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</si>
  <si>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</si>
  <si>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</si>
  <si>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</si>
  <si>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</si>
  <si>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</si>
  <si>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</si>
  <si>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</si>
  <si>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</si>
  <si>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</si>
  <si>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</si>
  <si>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</si>
  <si>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</si>
  <si>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</si>
  <si>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</si>
  <si>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</si>
  <si>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</si>
  <si>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</si>
  <si>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</si>
  <si>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</si>
  <si>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</si>
  <si>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</si>
  <si>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</si>
  <si>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</si>
  <si>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</si>
  <si>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</si>
  <si>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</si>
  <si>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</si>
  <si>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</si>
  <si>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</si>
  <si>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</si>
  <si>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</si>
  <si>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</si>
  <si>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</si>
  <si>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</si>
  <si>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</si>
  <si>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</si>
  <si>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</si>
  <si>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</si>
  <si>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</si>
  <si>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</si>
  <si>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</si>
  <si>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</si>
  <si>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</si>
  <si>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</si>
  <si>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</si>
  <si>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</si>
  <si>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</si>
  <si>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</si>
  <si>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</si>
  <si>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</si>
  <si>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</si>
  <si>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</si>
  <si>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</si>
  <si>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</si>
  <si>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</si>
  <si>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</si>
  <si>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</si>
  <si>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</si>
  <si>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</si>
  <si>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</si>
  <si>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</si>
  <si>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</si>
  <si>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</si>
  <si>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</si>
  <si>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</si>
  <si>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</si>
  <si>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</si>
  <si>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</si>
  <si>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</si>
  <si>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</si>
  <si>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</si>
  <si>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</si>
  <si>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</si>
  <si>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</si>
  <si>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</si>
  <si>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</si>
  <si>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</si>
  <si>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</si>
  <si>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</si>
  <si>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</si>
  <si>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</si>
  <si>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</si>
  <si>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</si>
  <si>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</si>
  <si>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</si>
  <si>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</si>
  <si>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</si>
  <si>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</si>
  <si>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</si>
  <si>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</si>
  <si>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</si>
  <si>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</si>
  <si>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</si>
  <si>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</si>
  <si>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</si>
  <si>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</si>
  <si>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</si>
  <si>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</si>
  <si>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</si>
  <si>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</si>
  <si>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</si>
  <si>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</si>
  <si>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</si>
  <si>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</si>
  <si>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</si>
  <si>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</si>
  <si>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</si>
  <si>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</si>
  <si>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</si>
  <si>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</si>
  <si>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</si>
  <si>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</si>
  <si>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</si>
  <si>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</si>
  <si>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</si>
  <si>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</si>
  <si>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</si>
  <si>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</si>
  <si>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</si>
  <si>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</si>
  <si>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</si>
  <si>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</si>
  <si>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</si>
  <si>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</si>
  <si>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</si>
  <si>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</si>
  <si>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</si>
  <si>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</si>
  <si>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</si>
  <si>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</si>
  <si>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</si>
  <si>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</si>
  <si>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</si>
  <si>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</si>
  <si>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</si>
  <si>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</si>
  <si>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</si>
  <si>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</si>
  <si>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</si>
  <si>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</si>
  <si>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</si>
  <si>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</si>
  <si>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</si>
  <si>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</si>
  <si>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</si>
  <si>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</si>
  <si>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</si>
  <si>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</si>
  <si>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</si>
  <si>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</si>
  <si>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</si>
  <si>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</si>
  <si>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</si>
  <si>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</si>
  <si>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</si>
  <si>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</si>
  <si>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</si>
  <si>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</si>
  <si>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</si>
  <si>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</si>
  <si>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</si>
  <si>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</si>
  <si>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</si>
  <si>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</si>
  <si>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</si>
  <si>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</si>
  <si>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</si>
  <si>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</si>
  <si>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</si>
  <si>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</si>
  <si>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</si>
  <si>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</si>
  <si>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</si>
  <si>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</si>
  <si>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</si>
  <si>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</si>
  <si>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</si>
  <si>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</si>
  <si>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</si>
  <si>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</si>
  <si>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</si>
  <si>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</si>
  <si>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</si>
  <si>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</si>
  <si>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</si>
  <si>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</si>
  <si>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</si>
  <si>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</si>
  <si>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</si>
  <si>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</si>
  <si>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</si>
  <si>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</si>
  <si>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</si>
  <si>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</si>
  <si>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</si>
  <si>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</si>
  <si>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</si>
  <si>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</si>
  <si>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</si>
  <si>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</si>
  <si>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</si>
  <si>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</si>
  <si>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</si>
  <si>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</si>
  <si>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</si>
  <si>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</si>
  <si>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</si>
  <si>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</si>
  <si>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</si>
  <si>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</si>
  <si>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</si>
  <si>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</si>
  <si>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</si>
  <si>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</si>
  <si>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</si>
  <si>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</si>
  <si>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</si>
  <si>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</si>
  <si>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</si>
  <si>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</si>
  <si>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</si>
  <si>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</si>
  <si>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</si>
  <si>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</si>
  <si>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</si>
  <si>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</si>
  <si>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</si>
  <si>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</si>
  <si>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</si>
  <si>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</si>
  <si>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</si>
  <si>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</si>
  <si>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</si>
  <si>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</si>
  <si>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</si>
  <si>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</si>
  <si>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</si>
  <si>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</si>
  <si>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</si>
  <si>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</si>
  <si>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</si>
  <si>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</si>
  <si>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</si>
  <si>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</si>
  <si>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</si>
  <si>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</si>
  <si>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</si>
  <si>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</si>
  <si>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</si>
  <si>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</si>
  <si>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</si>
  <si>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</si>
  <si>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</si>
  <si>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</si>
  <si>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</si>
  <si>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</si>
  <si>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</si>
  <si>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</si>
  <si>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</si>
  <si>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</si>
  <si>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</si>
  <si>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</si>
  <si>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</si>
  <si>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</si>
  <si>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</si>
  <si>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</si>
  <si>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</si>
  <si>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</si>
  <si>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</si>
  <si>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</si>
  <si>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</si>
  <si>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</si>
  <si>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</si>
  <si>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</si>
  <si>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</si>
  <si>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</si>
  <si>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</si>
  <si>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</si>
  <si>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</si>
  <si>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</si>
  <si>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</si>
  <si>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</si>
  <si>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</si>
  <si>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</si>
  <si>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</si>
  <si>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</si>
  <si>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</si>
  <si>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</si>
  <si>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</si>
  <si>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</si>
  <si>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</si>
  <si>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</si>
  <si>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</si>
  <si>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</si>
  <si>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</si>
  <si>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</si>
  <si>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</si>
  <si>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</si>
  <si>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</si>
  <si>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</si>
  <si>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</si>
  <si>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</si>
  <si>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</si>
  <si>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</si>
  <si>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</si>
  <si>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</si>
  <si>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</si>
  <si>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</si>
  <si>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</si>
  <si>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</si>
  <si>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</si>
  <si>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</si>
  <si>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</si>
  <si>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</si>
  <si>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</si>
  <si>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</si>
  <si>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</si>
  <si>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</si>
  <si>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</si>
  <si>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</si>
  <si>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</si>
  <si>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</si>
  <si>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</si>
  <si>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</si>
  <si>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</si>
  <si>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</si>
  <si>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</si>
  <si>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</si>
  <si>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</si>
  <si>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</si>
  <si>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</si>
  <si>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</si>
  <si>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</si>
  <si>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</si>
  <si>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</si>
  <si>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</si>
  <si>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</si>
  <si>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</si>
  <si>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</si>
  <si>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</si>
  <si>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</si>
  <si>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</si>
  <si>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</si>
  <si>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</si>
  <si>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</si>
  <si>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</si>
  <si>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</si>
  <si>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</si>
  <si>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</si>
  <si>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</si>
  <si>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</si>
  <si>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</si>
  <si>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</si>
  <si>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</si>
  <si>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</si>
  <si>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</si>
  <si>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</si>
  <si>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</si>
  <si>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</si>
  <si>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</si>
  <si>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</si>
  <si>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</si>
  <si>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</si>
  <si>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</si>
  <si>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</si>
  <si>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</si>
  <si>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</si>
  <si>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</si>
  <si>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</si>
  <si>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</si>
  <si>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</si>
  <si>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</si>
  <si>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</si>
  <si>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</si>
  <si>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</si>
  <si>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</si>
  <si>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</si>
  <si>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</si>
  <si>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</si>
  <si>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</si>
  <si>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</si>
  <si>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</si>
  <si>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</si>
  <si>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</si>
  <si>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</si>
  <si>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</si>
  <si>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</si>
  <si>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</si>
  <si>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</si>
  <si>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</si>
  <si>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</si>
  <si>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</si>
  <si>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</si>
  <si>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</si>
  <si>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</si>
  <si>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</si>
  <si>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</si>
  <si>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</si>
  <si>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</si>
  <si>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</si>
  <si>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</si>
  <si>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</si>
  <si>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</si>
  <si>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</si>
  <si>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</si>
  <si>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</si>
  <si>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</si>
  <si>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</si>
  <si>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</si>
  <si>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</si>
  <si>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</si>
  <si>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</si>
  <si>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</si>
  <si>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</si>
  <si>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</si>
  <si>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</si>
  <si>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</si>
  <si>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</si>
  <si>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</si>
  <si>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</si>
  <si>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</si>
  <si>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</si>
  <si>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</si>
  <si>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</si>
  <si>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</si>
  <si>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</si>
  <si>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</si>
  <si>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</si>
  <si>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</si>
  <si>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</si>
  <si>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</si>
  <si>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</si>
  <si>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</si>
  <si>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</si>
  <si>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</si>
  <si>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</si>
  <si>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</si>
  <si>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</si>
  <si>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</si>
  <si>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</si>
  <si>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</si>
  <si>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</si>
  <si>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</si>
  <si>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</si>
  <si>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</si>
  <si>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</si>
  <si>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</si>
  <si>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</si>
  <si>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</si>
  <si>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</si>
  <si>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</si>
  <si>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</si>
  <si>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</si>
  <si>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</si>
  <si>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</si>
  <si>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</si>
  <si>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</si>
  <si>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</si>
  <si>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</si>
  <si>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</si>
  <si>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</si>
  <si>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</si>
  <si>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</si>
  <si>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</si>
  <si>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</si>
  <si>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</si>
  <si>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</si>
  <si>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</si>
  <si>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</si>
  <si>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</si>
  <si>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</si>
  <si>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</si>
  <si>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</si>
  <si>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</si>
  <si>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</si>
  <si>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</si>
  <si>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</si>
  <si>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</si>
  <si>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</si>
  <si>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</si>
  <si>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</si>
  <si>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</si>
  <si>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</si>
  <si>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</si>
  <si>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</si>
  <si>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</si>
  <si>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</si>
  <si>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</si>
  <si>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</si>
  <si>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</si>
  <si>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</si>
  <si>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</si>
  <si>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</si>
  <si>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</si>
  <si>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</si>
  <si>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</si>
  <si>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</si>
  <si>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</si>
  <si>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</si>
  <si>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</si>
  <si>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</si>
  <si>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</si>
  <si>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</si>
  <si>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</si>
  <si>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</si>
  <si>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</si>
  <si>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</si>
  <si>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</si>
  <si>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</si>
  <si>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</si>
  <si>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</si>
  <si>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</si>
  <si>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</si>
  <si>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</si>
  <si>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</si>
  <si>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</si>
  <si>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</si>
  <si>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</si>
  <si>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</si>
  <si>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</si>
  <si>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</si>
  <si>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</si>
  <si>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</si>
  <si>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</si>
  <si>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</si>
  <si>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</si>
  <si>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</si>
  <si>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</si>
  <si>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</si>
  <si>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</si>
  <si>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</si>
  <si>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</si>
  <si>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</si>
  <si>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</si>
  <si>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</si>
  <si>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</si>
  <si>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</si>
  <si>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</si>
  <si>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</si>
  <si>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</si>
  <si>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</si>
  <si>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</si>
  <si>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</si>
  <si>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</si>
  <si>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</si>
  <si>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</si>
  <si>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</si>
  <si>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</si>
  <si>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</si>
  <si>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</si>
  <si>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</si>
  <si>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</si>
  <si>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</si>
  <si>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</si>
  <si>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</si>
  <si>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</si>
  <si>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</si>
  <si>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</si>
  <si>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</si>
  <si>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</si>
  <si>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</si>
  <si>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</si>
  <si>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</si>
  <si>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</si>
  <si>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</si>
  <si>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</si>
  <si>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</si>
  <si>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</si>
  <si>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</si>
  <si>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</si>
  <si>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</si>
  <si>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</si>
  <si>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</si>
  <si>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</si>
  <si>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</si>
  <si>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</si>
  <si>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</si>
  <si>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</si>
  <si>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</si>
  <si>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</si>
  <si>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</si>
  <si>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</si>
  <si>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</si>
  <si>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</si>
  <si>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</si>
  <si>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</si>
  <si>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</si>
  <si>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</si>
  <si>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</si>
  <si>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</si>
  <si>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</si>
  <si>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</si>
  <si>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</si>
  <si>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</si>
  <si>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</si>
  <si>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</si>
  <si>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</si>
  <si>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</si>
  <si>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</si>
  <si>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</si>
  <si>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</si>
  <si>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</si>
  <si>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</si>
  <si>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</si>
  <si>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</si>
  <si>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</si>
  <si>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</si>
  <si>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</si>
  <si>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</si>
  <si>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</si>
  <si>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</si>
  <si>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</si>
  <si>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</si>
  <si>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</si>
  <si>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</si>
  <si>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</si>
  <si>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</si>
  <si>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</si>
  <si>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</si>
  <si>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</si>
  <si>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</si>
  <si>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</si>
  <si>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</si>
  <si>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</si>
  <si>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</si>
  <si>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</si>
  <si>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</si>
  <si>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</si>
  <si>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</si>
  <si>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</si>
  <si>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</si>
  <si>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</si>
  <si>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</si>
  <si>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</si>
  <si>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</si>
  <si>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</si>
  <si>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</si>
  <si>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</si>
  <si>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</si>
  <si>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</si>
  <si>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</si>
  <si>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</si>
  <si>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</si>
  <si>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</si>
  <si>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</si>
  <si>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</si>
  <si>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</si>
  <si>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</si>
  <si>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</si>
  <si>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</si>
  <si>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</si>
  <si>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</si>
  <si>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</si>
  <si>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</si>
  <si>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</si>
  <si>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</si>
  <si>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</si>
  <si>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</si>
  <si>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</si>
  <si>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</si>
  <si>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</si>
  <si>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</si>
  <si>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</si>
  <si>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</si>
  <si>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</si>
  <si>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</si>
  <si>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</si>
  <si>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</si>
  <si>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</si>
  <si>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</si>
  <si>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</si>
  <si>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</si>
  <si>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</si>
  <si>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</si>
  <si>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</si>
  <si>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</si>
  <si>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</si>
  <si>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</si>
  <si>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</si>
  <si>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</si>
  <si>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</si>
  <si>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</si>
  <si>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</si>
  <si>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</si>
  <si>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</si>
  <si>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</si>
  <si>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</si>
  <si>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</si>
  <si>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</si>
  <si>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</si>
  <si>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</si>
  <si>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</si>
  <si>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</si>
  <si>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</si>
  <si>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</si>
  <si>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</si>
  <si>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</si>
  <si>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</si>
  <si>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</si>
  <si>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</si>
  <si>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</si>
  <si>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</si>
  <si>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</si>
  <si>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</si>
  <si>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</si>
  <si>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</si>
  <si>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</si>
  <si>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</si>
  <si>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</si>
  <si>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</si>
  <si>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</si>
  <si>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</si>
  <si>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</si>
  <si>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</si>
  <si>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</si>
  <si>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</si>
  <si>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</si>
  <si>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</si>
  <si>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</si>
  <si>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</si>
  <si>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</si>
  <si>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</si>
  <si>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</si>
  <si>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</si>
  <si>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</si>
  <si>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</si>
  <si>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</si>
  <si>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</si>
  <si>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</si>
  <si>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</si>
  <si>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</si>
  <si>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</si>
  <si>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</si>
  <si>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</si>
  <si>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</si>
  <si>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</si>
  <si>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</si>
  <si>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</si>
  <si>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</si>
  <si>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</si>
  <si>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</si>
  <si>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</si>
  <si>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</si>
  <si>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</si>
  <si>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</si>
  <si>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</si>
  <si>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</si>
  <si>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</si>
  <si>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</si>
  <si>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</si>
  <si>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</si>
  <si>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</si>
  <si>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</si>
  <si>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</si>
  <si>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</si>
  <si>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</si>
  <si>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</si>
  <si>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</si>
  <si>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</si>
  <si>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</si>
  <si>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</si>
  <si>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</si>
  <si>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</si>
  <si>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</si>
  <si>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</si>
  <si>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</si>
  <si>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</si>
  <si>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</si>
  <si>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</si>
  <si>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</si>
  <si>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</si>
  <si>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</si>
  <si>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</si>
  <si>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</si>
  <si>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</si>
  <si>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</si>
  <si>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</si>
  <si>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</si>
  <si>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</si>
  <si>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</si>
  <si>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</si>
  <si>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</si>
  <si>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</si>
  <si>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</si>
  <si>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</si>
  <si>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</si>
  <si>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</si>
  <si>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</si>
  <si>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</si>
  <si>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</si>
  <si>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</si>
  <si>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</si>
  <si>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</si>
  <si>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</si>
  <si>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</si>
  <si>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</si>
  <si>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</si>
  <si>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</si>
  <si>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</si>
  <si>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</si>
  <si>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</si>
  <si>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</si>
  <si>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</si>
  <si>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</si>
  <si>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</si>
  <si>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</si>
  <si>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</si>
  <si>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</si>
  <si>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</si>
  <si>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</si>
  <si>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</si>
  <si>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</si>
  <si>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</si>
  <si>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</si>
  <si>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</si>
  <si>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</si>
  <si>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</si>
  <si>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</si>
  <si>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</si>
  <si>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</si>
  <si>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</si>
  <si>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</si>
  <si>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</si>
  <si>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</si>
  <si>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</si>
  <si>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</si>
  <si>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</si>
  <si>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</si>
  <si>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</si>
  <si>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</si>
  <si>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</si>
  <si>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</si>
  <si>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</si>
  <si>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</si>
  <si>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</si>
  <si>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</si>
  <si>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</si>
  <si>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</si>
  <si>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</si>
  <si>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</si>
  <si>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</si>
  <si>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</si>
  <si>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</si>
  <si>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</si>
  <si>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</si>
  <si>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</si>
  <si>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</si>
  <si>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</si>
  <si>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</si>
  <si>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</si>
  <si>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</si>
  <si>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</si>
  <si>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</si>
  <si>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</si>
  <si>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</si>
  <si>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</si>
  <si>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</si>
  <si>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</si>
  <si>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</si>
  <si>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</si>
  <si>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</si>
  <si>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</si>
  <si>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</si>
  <si>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</si>
  <si>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</si>
  <si>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</si>
  <si>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</si>
  <si>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</si>
  <si>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</si>
  <si>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</si>
  <si>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</si>
  <si>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</si>
  <si>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</si>
  <si>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</si>
  <si>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</si>
  <si>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</si>
  <si>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</si>
  <si>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</si>
  <si>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</si>
  <si>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</si>
  <si>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</si>
  <si>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</si>
  <si>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</si>
  <si>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</si>
  <si>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</si>
  <si>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</si>
  <si>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</si>
  <si>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</si>
  <si>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</si>
  <si>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</si>
  <si>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</si>
  <si>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</si>
  <si>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</si>
  <si>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</si>
  <si>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</si>
  <si>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</si>
  <si>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</si>
  <si>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</si>
  <si>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</si>
  <si>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</si>
  <si>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</si>
  <si>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</si>
  <si>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</si>
  <si>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</si>
  <si>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</si>
  <si>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</si>
  <si>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</si>
  <si>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</si>
  <si>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</si>
  <si>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</si>
  <si>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</si>
  <si>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</si>
  <si>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</si>
  <si>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</si>
  <si>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</si>
  <si>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</si>
  <si>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</si>
  <si>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</si>
  <si>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</si>
  <si>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</si>
  <si>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</si>
  <si>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</si>
  <si>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</si>
  <si>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</si>
  <si>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</si>
  <si>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</si>
  <si>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</si>
  <si>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</si>
  <si>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</si>
  <si>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</si>
  <si>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</si>
  <si>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</si>
  <si>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</si>
  <si>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</si>
  <si>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</si>
  <si>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</si>
  <si>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</si>
  <si>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</si>
  <si>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</si>
  <si>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</si>
  <si>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</si>
  <si>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</si>
  <si>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</si>
  <si>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</si>
  <si>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</si>
  <si>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</si>
  <si>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</si>
  <si>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</si>
  <si>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</si>
  <si>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</si>
  <si>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</si>
  <si>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</si>
  <si>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</si>
  <si>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</si>
  <si>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</si>
  <si>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</si>
  <si>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</si>
  <si>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</si>
  <si>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</si>
  <si>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</si>
  <si>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</si>
  <si>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</si>
  <si>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</si>
  <si>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</si>
  <si>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</si>
  <si>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</si>
  <si>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</si>
  <si>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</si>
  <si>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</si>
  <si>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</si>
  <si>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</si>
  <si>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</si>
  <si>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</si>
  <si>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</si>
  <si>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</si>
  <si>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</si>
  <si>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</si>
  <si>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</si>
  <si>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</si>
  <si>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</si>
  <si>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</si>
  <si>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</si>
  <si>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</si>
  <si>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</si>
  <si>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</si>
  <si>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</si>
  <si>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</si>
  <si>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</si>
  <si>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</si>
  <si>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</si>
  <si>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</si>
  <si>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</si>
  <si>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</si>
  <si>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</si>
  <si>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</si>
  <si>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</si>
  <si>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</si>
  <si>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</si>
  <si>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</si>
  <si>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</si>
  <si>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</si>
  <si>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</si>
  <si>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</si>
  <si>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</si>
  <si>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</si>
  <si>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</si>
  <si>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</si>
  <si>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</si>
  <si>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</si>
  <si>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</si>
  <si>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</si>
  <si>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</si>
  <si>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</si>
  <si>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</si>
  <si>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</si>
  <si>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</si>
  <si>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</si>
  <si>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</si>
  <si>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</si>
  <si>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</si>
  <si>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</si>
  <si>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</si>
  <si>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</si>
  <si>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</si>
  <si>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</si>
  <si>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</si>
  <si>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</si>
  <si>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</si>
  <si>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</si>
  <si>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</si>
  <si>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</si>
  <si>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</si>
  <si>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</si>
  <si>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</si>
  <si>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</si>
  <si>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</si>
  <si>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</si>
  <si>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</si>
  <si>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</si>
  <si>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</si>
  <si>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</si>
  <si>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</si>
  <si>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</si>
  <si>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</si>
  <si>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</si>
  <si>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</si>
  <si>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</si>
  <si>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</si>
  <si>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</si>
  <si>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</si>
  <si>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</si>
  <si>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</si>
  <si>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</si>
  <si>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</si>
  <si>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</si>
  <si>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</si>
  <si>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</si>
  <si>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</si>
  <si>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</si>
  <si>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</si>
  <si>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</si>
  <si>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</si>
  <si>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</si>
  <si>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</si>
  <si>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</si>
  <si>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</si>
  <si>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</si>
  <si>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</si>
  <si>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</si>
  <si>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</si>
  <si>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</si>
  <si>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</si>
  <si>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</si>
  <si>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</si>
  <si>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</si>
  <si>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</si>
  <si>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</si>
  <si>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</si>
  <si>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</si>
  <si>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</si>
  <si>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</si>
  <si>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</si>
  <si>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</si>
  <si>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</si>
  <si>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</si>
  <si>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</si>
  <si>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</si>
  <si>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</si>
  <si>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</si>
  <si>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</si>
  <si>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</si>
  <si>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</si>
  <si>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</si>
  <si>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</si>
  <si>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</si>
  <si>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</si>
  <si>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</si>
  <si>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</si>
  <si>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</si>
  <si>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</si>
  <si>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</si>
  <si>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</si>
  <si>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</si>
  <si>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</si>
  <si>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</si>
  <si>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</si>
  <si>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</si>
  <si>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</si>
  <si>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</si>
  <si>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</si>
  <si>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</si>
  <si>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</si>
  <si>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</si>
  <si>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</si>
  <si>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</si>
  <si>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</si>
  <si>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</si>
  <si>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</si>
  <si>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</si>
  <si>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</si>
  <si>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</si>
  <si>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</si>
  <si>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</si>
  <si>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</si>
  <si>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</si>
  <si>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</si>
  <si>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</si>
  <si>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</si>
  <si>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</si>
  <si>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</si>
  <si>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</si>
  <si>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</si>
  <si>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</si>
  <si>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</si>
  <si>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</si>
  <si>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</si>
  <si>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</si>
  <si>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</si>
  <si>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</si>
  <si>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</si>
  <si>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</si>
  <si>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</si>
  <si>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</si>
  <si>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</si>
  <si>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</si>
  <si>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</si>
  <si>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</si>
  <si>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</si>
  <si>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</si>
  <si>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</si>
  <si>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</si>
  <si>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</si>
  <si>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</si>
  <si>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</si>
  <si>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</si>
  <si>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</si>
  <si>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</si>
  <si>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</si>
  <si>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</si>
  <si>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</si>
  <si>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</si>
  <si>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</si>
  <si>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</si>
  <si>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</si>
  <si>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</si>
  <si>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</si>
  <si>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</si>
  <si>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</si>
  <si>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</si>
  <si>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</si>
  <si>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</si>
  <si>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</si>
  <si>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</si>
  <si>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</si>
  <si>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</si>
  <si>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</si>
  <si>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</si>
  <si>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</si>
  <si>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</si>
  <si>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</si>
  <si>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</si>
  <si>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</si>
  <si>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</si>
  <si>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</si>
  <si>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</si>
  <si>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</si>
  <si>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</si>
  <si>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</si>
  <si>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</si>
  <si>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</si>
  <si>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</si>
  <si>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</si>
  <si>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</si>
  <si>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</si>
  <si>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</si>
  <si>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</si>
  <si>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</si>
  <si>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</si>
  <si>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</si>
  <si>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</si>
  <si>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</si>
  <si>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</si>
  <si>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</si>
  <si>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</si>
  <si>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</si>
  <si>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</si>
  <si>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</si>
  <si>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</si>
  <si>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</si>
  <si>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</si>
  <si>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</si>
  <si>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</si>
  <si>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</si>
  <si>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</si>
  <si>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</si>
  <si>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</si>
  <si>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</si>
  <si>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</si>
  <si>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</si>
  <si>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</si>
  <si>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</si>
  <si>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</si>
  <si>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</si>
  <si>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</si>
  <si>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</si>
  <si>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</si>
  <si>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</si>
  <si>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</si>
  <si>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</si>
  <si>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</si>
  <si>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</si>
  <si>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</si>
  <si>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</si>
  <si>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</si>
  <si>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</si>
  <si>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</si>
  <si>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</si>
  <si>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</si>
  <si>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</si>
  <si>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</si>
  <si>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</si>
  <si>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</si>
  <si>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</si>
  <si>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</si>
  <si>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</si>
  <si>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</si>
  <si>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</si>
  <si>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</si>
  <si>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</si>
  <si>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</si>
  <si>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</si>
  <si>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</si>
  <si>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</si>
  <si>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</si>
  <si>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</si>
  <si>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</si>
  <si>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</si>
  <si>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</si>
  <si>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</si>
  <si>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</si>
  <si>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</si>
  <si>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</si>
  <si>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</si>
  <si>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</si>
  <si>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</si>
  <si>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</si>
  <si>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</si>
  <si>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</si>
  <si>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</si>
  <si>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</si>
  <si>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</si>
  <si>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</si>
  <si>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</si>
  <si>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</si>
  <si>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</si>
  <si>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</si>
  <si>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</si>
  <si>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</si>
  <si>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</si>
  <si>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</si>
  <si>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</si>
  <si>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</si>
  <si>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</si>
  <si>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</si>
  <si>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</si>
  <si>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</si>
  <si>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</si>
  <si>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</si>
  <si>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</si>
  <si>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</si>
  <si>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</si>
  <si>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</si>
  <si>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</si>
  <si>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</si>
  <si>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</si>
  <si>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</si>
  <si>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</si>
  <si>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</si>
  <si>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</si>
  <si>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</si>
  <si>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</si>
  <si>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</si>
  <si>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</si>
  <si>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</si>
  <si>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</si>
  <si>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</si>
  <si>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</si>
  <si>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</si>
  <si>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</si>
  <si>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</si>
  <si>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</si>
  <si>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</si>
  <si>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</si>
  <si>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</si>
  <si>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</si>
  <si>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</si>
  <si>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</si>
  <si>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</si>
  <si>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</si>
  <si>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</si>
  <si>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</si>
  <si>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</si>
  <si>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</si>
  <si>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</si>
  <si>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</si>
  <si>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</si>
  <si>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</si>
  <si>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</si>
  <si>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</si>
  <si>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</si>
  <si>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</si>
  <si>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</si>
  <si>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</si>
  <si>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</si>
  <si>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</si>
  <si>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</si>
  <si>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</si>
  <si>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</si>
  <si>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</si>
  <si>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</si>
  <si>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</si>
  <si>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</si>
  <si>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</si>
  <si>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</si>
  <si>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</si>
  <si>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</si>
  <si>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</si>
  <si>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</si>
  <si>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</si>
  <si>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</si>
  <si>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</si>
  <si>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</si>
  <si>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</si>
  <si>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</si>
  <si>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</si>
  <si>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</si>
  <si>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</si>
  <si>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</si>
  <si>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</si>
  <si>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</si>
  <si>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</si>
  <si>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</si>
  <si>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</si>
  <si>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</si>
  <si>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</si>
  <si>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</si>
  <si>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</si>
  <si>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</si>
  <si>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</si>
  <si>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</si>
  <si>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</si>
  <si>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</si>
  <si>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</si>
  <si>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</si>
  <si>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</si>
  <si>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</si>
  <si>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</si>
  <si>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</si>
  <si>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</si>
  <si>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</si>
  <si>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</si>
  <si>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</si>
  <si>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</si>
  <si>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</si>
  <si>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</si>
  <si>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</si>
  <si>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</si>
  <si>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</si>
  <si>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</si>
  <si>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</si>
  <si>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</si>
  <si>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</si>
  <si>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</si>
  <si>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</si>
  <si>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</si>
  <si>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</si>
  <si>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</si>
  <si>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</si>
  <si>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</si>
  <si>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</si>
  <si>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</si>
  <si>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</si>
  <si>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</si>
  <si>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</si>
  <si>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</si>
  <si>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</si>
  <si>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</si>
  <si>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</si>
  <si>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</si>
  <si>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</si>
  <si>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</si>
  <si>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</si>
  <si>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</si>
  <si>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</si>
  <si>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</si>
  <si>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</si>
  <si>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</si>
  <si>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</si>
  <si>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</si>
  <si>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</si>
  <si>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</si>
  <si>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</si>
  <si>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</si>
  <si>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</si>
  <si>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</si>
  <si>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</si>
  <si>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</si>
  <si>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</si>
  <si>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</si>
  <si>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</si>
  <si>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</si>
  <si>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</si>
  <si>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</si>
  <si>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</si>
  <si>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</si>
  <si>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</si>
  <si>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</si>
  <si>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</si>
  <si>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</si>
  <si>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</si>
  <si>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</si>
  <si>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</si>
  <si>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</si>
  <si>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</si>
  <si>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</si>
  <si>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</si>
  <si>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</si>
  <si>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</si>
  <si>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</si>
  <si>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</si>
  <si>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</si>
  <si>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</si>
  <si>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</si>
  <si>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</si>
  <si>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</si>
  <si>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</si>
  <si>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</si>
  <si>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</si>
  <si>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</si>
  <si>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</si>
  <si>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</si>
  <si>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</si>
  <si>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</si>
  <si>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</si>
  <si>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</si>
  <si>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</si>
  <si>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</si>
  <si>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</si>
  <si>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</si>
  <si>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</si>
  <si>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</si>
  <si>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</si>
  <si>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</si>
  <si>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</si>
  <si>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</si>
  <si>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</si>
  <si>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</si>
  <si>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</si>
  <si>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</si>
  <si>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</si>
  <si>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</si>
  <si>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</si>
  <si>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</si>
  <si>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</si>
  <si>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</si>
  <si>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</si>
  <si>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</si>
  <si>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</si>
  <si>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</si>
  <si>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</si>
  <si>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</si>
  <si>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</si>
  <si>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</si>
  <si>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</si>
  <si>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</si>
  <si>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</si>
  <si>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</si>
  <si>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</si>
  <si>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</si>
  <si>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</si>
  <si>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</si>
  <si>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</si>
  <si>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</si>
  <si>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</si>
  <si>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</si>
  <si>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</si>
  <si>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</si>
  <si>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</si>
  <si>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</si>
  <si>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</si>
  <si>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</si>
  <si>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</si>
  <si>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</si>
  <si>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</si>
  <si>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</si>
  <si>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</si>
  <si>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</si>
  <si>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</si>
  <si>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</si>
  <si>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</si>
  <si>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</si>
  <si>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</si>
  <si>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</si>
  <si>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</si>
  <si>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</si>
  <si>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</si>
  <si>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</si>
  <si>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</si>
  <si>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</si>
  <si>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</si>
  <si>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</si>
  <si>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</si>
  <si>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</si>
  <si>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</si>
  <si>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</si>
  <si>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</si>
  <si>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</si>
  <si>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</si>
  <si>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</si>
  <si>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</si>
  <si>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</si>
  <si>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</si>
  <si>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</si>
  <si>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</si>
  <si>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</si>
  <si>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</si>
  <si>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</si>
  <si>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</si>
  <si>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</si>
  <si>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</si>
  <si>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</si>
  <si>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</si>
  <si>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</si>
  <si>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</si>
  <si>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</si>
  <si>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</si>
  <si>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</si>
  <si>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</si>
  <si>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</si>
  <si>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</si>
  <si>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</si>
  <si>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</si>
  <si>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</si>
  <si>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</si>
  <si>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</si>
  <si>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</si>
  <si>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</si>
  <si>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</si>
  <si>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</si>
  <si>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</si>
  <si>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</si>
  <si>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</si>
  <si>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</si>
  <si>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</si>
  <si>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</si>
  <si>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</si>
  <si>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</si>
  <si>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</si>
  <si>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</si>
  <si>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</si>
  <si>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</si>
  <si>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</si>
  <si>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</si>
  <si>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</si>
  <si>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</si>
  <si>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</si>
  <si>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</si>
  <si>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</si>
  <si>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</si>
  <si>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</si>
  <si>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</si>
  <si>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</si>
  <si>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</si>
  <si>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</si>
  <si>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</si>
  <si>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</si>
  <si>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</si>
  <si>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</si>
  <si>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</si>
  <si>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</si>
  <si>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</si>
  <si>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</si>
  <si>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</si>
  <si>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</si>
  <si>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</si>
  <si>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</si>
  <si>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</si>
  <si>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</si>
  <si>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</si>
  <si>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</si>
  <si>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</si>
  <si>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</si>
  <si>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</si>
  <si>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</si>
  <si>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</si>
  <si>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</si>
  <si>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</si>
  <si>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</si>
  <si>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</si>
  <si>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</si>
  <si>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</si>
  <si>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</si>
  <si>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</si>
  <si>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</si>
  <si>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</si>
  <si>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</si>
  <si>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</si>
  <si>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</si>
  <si>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</si>
  <si>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</si>
  <si>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</si>
  <si>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</si>
  <si>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</si>
  <si>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</si>
  <si>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</si>
  <si>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</si>
  <si>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</si>
  <si>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</si>
  <si>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</si>
  <si>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</si>
  <si>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</si>
  <si>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</si>
  <si>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</si>
  <si>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</si>
  <si>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</si>
  <si>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</si>
  <si>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</si>
  <si>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</si>
  <si>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</si>
  <si>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</si>
  <si>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</si>
  <si>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</si>
  <si>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</si>
  <si>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</si>
  <si>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</si>
  <si>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</si>
  <si>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</si>
  <si>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</si>
  <si>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</si>
  <si>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</si>
  <si>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</si>
  <si>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</si>
  <si>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</si>
  <si>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</si>
  <si>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</si>
  <si>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</si>
  <si>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</si>
  <si>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</si>
  <si>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</si>
  <si>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</si>
  <si>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</si>
  <si>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</si>
  <si>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</si>
  <si>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</si>
  <si>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</si>
  <si>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</si>
  <si>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</si>
  <si>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</si>
  <si>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</si>
  <si>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</si>
  <si>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</si>
  <si>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</si>
  <si>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</si>
  <si>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</si>
  <si>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</si>
  <si>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</si>
  <si>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</si>
  <si>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</si>
  <si>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</si>
  <si>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</si>
  <si>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</si>
  <si>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</si>
  <si>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</si>
  <si>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</si>
  <si>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</si>
  <si>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</si>
  <si>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</si>
  <si>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</si>
  <si>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</si>
  <si>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</si>
  <si>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</si>
  <si>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</si>
  <si>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</si>
  <si>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</si>
  <si>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</si>
  <si>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</si>
  <si>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</si>
  <si>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</si>
  <si>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</si>
  <si>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</si>
  <si>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</si>
  <si>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</si>
  <si>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</si>
  <si>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</si>
  <si>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</si>
  <si>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</si>
  <si>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</si>
  <si>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</si>
  <si>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</si>
  <si>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</si>
  <si>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</si>
  <si>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</si>
  <si>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</si>
  <si>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</si>
  <si>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</si>
  <si>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</si>
  <si>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</si>
  <si>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</si>
  <si>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</si>
  <si>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</si>
  <si>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</si>
  <si>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</si>
  <si>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</si>
  <si>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</si>
  <si>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</si>
  <si>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</si>
  <si>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</si>
  <si>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</si>
  <si>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</si>
  <si>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</si>
  <si>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</si>
  <si>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</si>
  <si>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</si>
  <si>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</si>
  <si>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</si>
  <si>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</si>
  <si>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</si>
  <si>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</si>
  <si>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</si>
  <si>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</si>
  <si>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</si>
  <si>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</si>
  <si>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</si>
  <si>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</si>
  <si>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</si>
  <si>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</si>
  <si>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</si>
  <si>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</si>
  <si>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</si>
  <si>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</si>
  <si>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</si>
  <si>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</si>
  <si>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</si>
  <si>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</si>
  <si>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</si>
  <si>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</si>
  <si>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</si>
  <si>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</si>
  <si>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</si>
  <si>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</si>
  <si>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</si>
  <si>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</si>
  <si>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</si>
  <si>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</si>
  <si>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</si>
  <si>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</si>
  <si>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</si>
  <si>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</si>
  <si>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</si>
  <si>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</si>
  <si>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</si>
  <si>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</si>
  <si>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</si>
  <si>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</si>
  <si>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</si>
  <si>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</si>
  <si>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</si>
  <si>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</si>
  <si>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</si>
  <si>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</si>
  <si>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</si>
  <si>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</si>
  <si>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</si>
  <si>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</si>
  <si>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</si>
  <si>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</si>
  <si>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</si>
  <si>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</si>
  <si>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</si>
  <si>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</si>
  <si>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</si>
  <si>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</si>
  <si>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</si>
  <si>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</si>
  <si>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</si>
  <si>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</si>
  <si>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</si>
  <si>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</si>
  <si>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</si>
  <si>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</si>
  <si>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</si>
  <si>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</si>
  <si>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</si>
  <si>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</si>
  <si>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</si>
  <si>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</si>
  <si>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</si>
  <si>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</si>
  <si>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</si>
  <si>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</si>
  <si>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</si>
  <si>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</si>
  <si>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</si>
  <si>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</si>
  <si>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</si>
  <si>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</si>
  <si>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</si>
  <si>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</si>
  <si>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</si>
  <si>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</si>
  <si>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</si>
  <si>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</si>
  <si>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</si>
  <si>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</si>
  <si>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</si>
  <si>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</si>
  <si>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</si>
  <si>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</si>
  <si>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</si>
  <si>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</si>
  <si>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</si>
  <si>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</si>
  <si>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</si>
  <si>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</si>
  <si>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</si>
  <si>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</si>
  <si>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</si>
  <si>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</si>
  <si>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</si>
  <si>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</si>
  <si>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</si>
  <si>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</si>
  <si>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</si>
  <si>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</si>
  <si>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</si>
  <si>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</si>
  <si>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</si>
  <si>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</si>
  <si>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</si>
  <si>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</si>
  <si>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</si>
  <si>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</si>
  <si>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</si>
  <si>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</si>
  <si>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</si>
  <si>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</si>
  <si>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</si>
  <si>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</si>
  <si>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</si>
  <si>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</si>
  <si>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</si>
  <si>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</si>
  <si>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</si>
  <si>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</si>
  <si>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</si>
  <si>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</si>
  <si>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</si>
  <si>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</si>
  <si>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</si>
  <si>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</si>
  <si>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</si>
  <si>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</si>
  <si>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</si>
  <si>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</si>
  <si>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</si>
  <si>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</si>
  <si>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</si>
  <si>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</si>
  <si>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</si>
  <si>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</si>
  <si>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</si>
  <si>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</si>
  <si>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</si>
  <si>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</si>
  <si>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</si>
  <si>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</si>
  <si>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</si>
  <si>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</si>
  <si>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</si>
  <si>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</si>
  <si>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</si>
  <si>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</si>
  <si>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</si>
  <si>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</si>
  <si>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</si>
  <si>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</si>
  <si>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</si>
  <si>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</si>
  <si>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</si>
  <si>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</si>
  <si>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</si>
  <si>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</si>
  <si>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</si>
  <si>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</si>
  <si>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</si>
  <si>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</si>
  <si>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</si>
  <si>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</si>
  <si>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</si>
  <si>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</si>
  <si>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</si>
  <si>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</si>
  <si>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</si>
  <si>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</si>
  <si>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</si>
  <si>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</si>
  <si>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</si>
  <si>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</si>
  <si>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</si>
  <si>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</si>
  <si>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</si>
  <si>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</si>
  <si>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</si>
  <si>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</si>
  <si>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</si>
  <si>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</si>
  <si>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</si>
  <si>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</si>
  <si>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</si>
  <si>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</si>
  <si>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</si>
  <si>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</si>
  <si>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</si>
  <si>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</si>
  <si>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</si>
  <si>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</si>
  <si>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</si>
  <si>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</si>
  <si>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</si>
  <si>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</si>
  <si>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</si>
  <si>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</si>
  <si>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</si>
  <si>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</si>
  <si>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</si>
  <si>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</si>
  <si>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</si>
  <si>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</si>
  <si>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</si>
  <si>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</si>
  <si>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</si>
  <si>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</si>
  <si>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</si>
  <si>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</si>
  <si>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</si>
  <si>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</si>
  <si>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</si>
  <si>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</si>
  <si>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</si>
  <si>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</si>
  <si>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</si>
  <si>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</si>
  <si>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</si>
  <si>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</si>
  <si>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</si>
  <si>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</si>
  <si>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</si>
  <si>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</si>
  <si>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</si>
  <si>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</si>
  <si>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</si>
  <si>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</si>
  <si>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</si>
  <si>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</si>
  <si>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</si>
  <si>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</si>
  <si>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</si>
  <si>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</si>
  <si>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</si>
  <si>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</si>
  <si>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</si>
  <si>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</si>
  <si>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</si>
  <si>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</si>
  <si>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</si>
  <si>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</si>
  <si>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</si>
  <si>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</si>
  <si>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</si>
  <si>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</si>
  <si>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</si>
  <si>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</si>
  <si>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</si>
  <si>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</si>
  <si>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</si>
  <si>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</si>
  <si>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</si>
  <si>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</si>
  <si>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</si>
  <si>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</si>
  <si>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</si>
  <si>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</si>
  <si>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</si>
  <si>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</si>
  <si>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</si>
  <si>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</si>
  <si>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</si>
  <si>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</si>
  <si>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</si>
  <si>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</si>
  <si>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</si>
  <si>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</si>
  <si>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</si>
  <si>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</si>
  <si>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</si>
  <si>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</si>
  <si>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</si>
  <si>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</si>
  <si>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</si>
  <si>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</si>
  <si>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</si>
  <si>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</si>
  <si>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</si>
  <si>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</si>
  <si>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</si>
  <si>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</si>
  <si>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</si>
  <si>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</si>
  <si>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</si>
  <si>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</si>
  <si>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</si>
  <si>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</si>
  <si>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</si>
  <si>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</si>
  <si>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</si>
  <si>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</si>
  <si>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</si>
  <si>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</si>
  <si>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</si>
  <si>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</si>
  <si>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</si>
  <si>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</si>
  <si>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</si>
  <si>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</si>
  <si>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</si>
  <si>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</si>
  <si>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</si>
  <si>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</si>
  <si>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</si>
  <si>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</si>
  <si>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</si>
  <si>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</si>
  <si>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</si>
  <si>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</si>
  <si>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</si>
  <si>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</si>
  <si>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</si>
  <si>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</si>
  <si>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</si>
  <si>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</si>
  <si>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</si>
  <si>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</si>
  <si>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</si>
  <si>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</si>
  <si>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</si>
  <si>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</si>
  <si>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</si>
  <si>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</si>
  <si>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</si>
  <si>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</si>
  <si>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</si>
  <si>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</si>
  <si>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</si>
  <si>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</si>
  <si>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</si>
  <si>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</si>
  <si>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</si>
  <si>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</si>
  <si>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</si>
  <si>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</si>
  <si>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</si>
  <si>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</si>
  <si>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</si>
  <si>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</si>
  <si>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</si>
  <si>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</si>
  <si>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</si>
  <si>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</si>
  <si>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</si>
  <si>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</si>
  <si>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</si>
  <si>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</si>
  <si>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</si>
  <si>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</si>
  <si>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</si>
  <si>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</si>
  <si>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</si>
  <si>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</si>
  <si>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</si>
  <si>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</si>
  <si>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</si>
  <si>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</si>
  <si>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</si>
  <si>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</si>
  <si>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</si>
  <si>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</si>
  <si>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</si>
  <si>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</si>
  <si>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</si>
  <si>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</si>
  <si>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</si>
  <si>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</si>
  <si>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</si>
  <si>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</si>
  <si>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</si>
  <si>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</si>
  <si>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</si>
  <si>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</si>
  <si>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</si>
  <si>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</si>
  <si>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</si>
  <si>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</si>
  <si>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</si>
  <si>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</si>
  <si>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</si>
  <si>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</si>
  <si>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</si>
  <si>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</si>
  <si>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</si>
  <si>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</si>
  <si>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</si>
  <si>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</si>
  <si>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</si>
  <si>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</si>
  <si>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</si>
  <si>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</si>
  <si>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</si>
  <si>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</si>
  <si>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</si>
  <si>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</si>
  <si>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</si>
  <si>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</si>
  <si>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</si>
  <si>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</si>
  <si>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</si>
  <si>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</si>
  <si>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</si>
  <si>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</si>
  <si>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</si>
  <si>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</si>
  <si>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</si>
  <si>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</si>
  <si>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</si>
  <si>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</si>
  <si>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</si>
  <si>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</si>
  <si>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</si>
  <si>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</si>
  <si>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</si>
  <si>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</si>
  <si>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</si>
  <si>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</si>
  <si>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</si>
  <si>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</si>
  <si>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</si>
  <si>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</si>
  <si>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</si>
  <si>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</si>
  <si>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</si>
  <si>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</si>
  <si>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</si>
  <si>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</si>
  <si>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</si>
  <si>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</si>
  <si>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</si>
  <si>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</si>
  <si>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</si>
  <si>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</si>
  <si>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</si>
  <si>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</si>
  <si>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</si>
  <si>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</si>
  <si>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</si>
  <si>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</si>
  <si>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</si>
  <si>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</si>
  <si>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</si>
  <si>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</si>
  <si>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</si>
  <si>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</si>
  <si>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</si>
  <si>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</si>
  <si>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</si>
  <si>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</si>
  <si>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</si>
  <si>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</si>
  <si>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</si>
  <si>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</si>
  <si>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</si>
  <si>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</si>
  <si>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</si>
  <si>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</si>
  <si>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</si>
  <si>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</si>
  <si>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</si>
  <si>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</si>
  <si>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</si>
  <si>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</si>
  <si>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</si>
  <si>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</si>
  <si>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</si>
  <si>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</si>
  <si>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</si>
  <si>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</si>
  <si>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</si>
  <si>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</si>
  <si>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</si>
  <si>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</si>
  <si>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</si>
  <si>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</si>
  <si>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</si>
  <si>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</si>
  <si>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</si>
  <si>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</si>
  <si>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</si>
  <si>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</si>
  <si>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</si>
  <si>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</si>
  <si>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</si>
  <si>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</si>
  <si>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</si>
  <si>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</si>
  <si>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</si>
  <si>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</si>
  <si>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</si>
  <si>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</si>
  <si>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</si>
  <si>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</si>
  <si>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</si>
  <si>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</si>
  <si>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</si>
  <si>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</si>
  <si>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</si>
  <si>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</si>
  <si>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</si>
  <si>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</si>
  <si>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</si>
  <si>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</si>
  <si>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</si>
  <si>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</si>
  <si>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</si>
  <si>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</si>
  <si>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</si>
  <si>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</si>
  <si>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</si>
  <si>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</si>
  <si>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</si>
  <si>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</si>
  <si>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</si>
  <si>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</si>
  <si>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</si>
  <si>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</si>
  <si>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</si>
  <si>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</si>
  <si>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</si>
  <si>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</si>
  <si>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</si>
  <si>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</si>
  <si>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</si>
  <si>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</si>
  <si>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</si>
  <si>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</si>
  <si>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</si>
  <si>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</si>
  <si>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</si>
  <si>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</si>
  <si>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</si>
  <si>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</si>
  <si>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</si>
  <si>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</si>
  <si>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</si>
  <si>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</si>
  <si>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</si>
  <si>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</si>
  <si>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</si>
  <si>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</si>
  <si>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</si>
  <si>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</si>
  <si>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</si>
  <si>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</si>
  <si>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</si>
  <si>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</si>
  <si>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</si>
  <si>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</si>
  <si>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</si>
  <si>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</si>
  <si>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</si>
  <si>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</si>
  <si>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</si>
  <si>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</si>
  <si>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</si>
  <si>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</si>
  <si>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</si>
  <si>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</si>
  <si>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</si>
  <si>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</si>
  <si>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</si>
  <si>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</si>
  <si>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</si>
  <si>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</si>
  <si>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</si>
  <si>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</si>
  <si>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</si>
  <si>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</si>
  <si>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</si>
  <si>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</si>
  <si>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</si>
  <si>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</si>
  <si>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</si>
  <si>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</si>
  <si>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</si>
  <si>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</si>
  <si>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</si>
  <si>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</si>
  <si>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</si>
  <si>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</si>
  <si>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</si>
  <si>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</si>
  <si>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</si>
  <si>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</si>
  <si>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</si>
  <si>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</si>
  <si>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</si>
  <si>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</si>
  <si>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</si>
  <si>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</si>
  <si>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</si>
  <si>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</si>
  <si>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</si>
  <si>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</si>
  <si>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</si>
  <si>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</si>
  <si>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</si>
  <si>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</si>
  <si>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</si>
  <si>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</si>
  <si>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</si>
  <si>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</si>
  <si>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</si>
  <si>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</si>
  <si>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</si>
  <si>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</si>
  <si>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</si>
  <si>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</si>
  <si>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</si>
  <si>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</si>
  <si>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</si>
  <si>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</si>
  <si>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</si>
  <si>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</si>
  <si>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</si>
  <si>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</si>
  <si>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</si>
  <si>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</si>
  <si>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</si>
  <si>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</si>
  <si>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</si>
  <si>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</si>
  <si>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</si>
  <si>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</si>
  <si>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</si>
  <si>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</si>
  <si>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</si>
  <si>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</si>
  <si>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</si>
  <si>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</si>
  <si>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</si>
  <si>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</si>
  <si>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</si>
  <si>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</si>
  <si>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</si>
  <si>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</si>
  <si>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</si>
  <si>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</si>
  <si>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</si>
  <si>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</si>
  <si>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</si>
  <si>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</si>
  <si>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</si>
  <si>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</si>
  <si>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</si>
  <si>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</si>
  <si>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</si>
  <si>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</si>
  <si>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</si>
  <si>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</si>
  <si>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</si>
  <si>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</si>
  <si>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</si>
  <si>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</si>
  <si>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</si>
  <si>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</si>
  <si>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</si>
  <si>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</si>
  <si>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</si>
  <si>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</si>
  <si>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</si>
  <si>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</si>
  <si>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</si>
  <si>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</si>
  <si>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</si>
  <si>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</si>
  <si>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</si>
  <si>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</si>
  <si>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</si>
  <si>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</si>
  <si>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</si>
  <si>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</si>
  <si>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</si>
  <si>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</si>
  <si>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</si>
  <si>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</si>
  <si>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</si>
  <si>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</si>
  <si>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</si>
  <si>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</si>
  <si>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</si>
  <si>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</si>
  <si>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</si>
  <si>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</si>
  <si>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</si>
  <si>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</si>
  <si>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</si>
  <si>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</si>
  <si>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</si>
  <si>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</si>
  <si>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</si>
  <si>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</si>
  <si>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</si>
  <si>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</si>
  <si>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</si>
  <si>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</si>
  <si>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</si>
  <si>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</si>
  <si>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</si>
  <si>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</si>
  <si>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</si>
  <si>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</si>
  <si>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</si>
  <si>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</si>
  <si>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</si>
  <si>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</si>
  <si>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</si>
  <si>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</si>
  <si>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</si>
  <si>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</si>
  <si>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</si>
  <si>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</si>
  <si>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</si>
  <si>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</si>
  <si>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</si>
  <si>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</si>
  <si>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</si>
  <si>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</si>
  <si>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</si>
  <si>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</si>
  <si>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</si>
  <si>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</si>
  <si>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</si>
  <si>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</si>
  <si>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</si>
  <si>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</si>
  <si>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</si>
  <si>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</si>
  <si>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</si>
  <si>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</si>
  <si>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</si>
  <si>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</si>
  <si>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</si>
  <si>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</si>
  <si>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</si>
  <si>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</si>
  <si>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</si>
  <si>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</si>
  <si>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</si>
  <si>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</si>
  <si>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</si>
  <si>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</si>
  <si>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</si>
  <si>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</si>
  <si>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</si>
  <si>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</si>
  <si>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</si>
  <si>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</si>
  <si>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</si>
  <si>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</si>
  <si>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</si>
  <si>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</si>
  <si>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</si>
  <si>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</si>
  <si>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</si>
  <si>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</si>
  <si>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</si>
  <si>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</si>
  <si>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</si>
  <si>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</si>
  <si>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</si>
  <si>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</si>
  <si>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</si>
  <si>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</si>
  <si>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</si>
  <si>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</si>
  <si>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</si>
  <si>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</si>
  <si>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</si>
  <si>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</si>
  <si>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</si>
  <si>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</si>
  <si>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</si>
  <si>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</si>
  <si>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</si>
  <si>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</si>
  <si>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</si>
  <si>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</si>
  <si>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</si>
  <si>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</si>
  <si>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</si>
  <si>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</si>
  <si>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</si>
  <si>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</si>
  <si>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</si>
  <si>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</si>
  <si>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</si>
  <si>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</si>
  <si>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</si>
  <si>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</si>
  <si>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</si>
  <si>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</si>
  <si>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</si>
  <si>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</si>
  <si>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</si>
  <si>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</si>
  <si>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</si>
  <si>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</si>
  <si>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</si>
  <si>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</si>
  <si>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</si>
  <si>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</si>
  <si>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</si>
  <si>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</si>
  <si>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</si>
  <si>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</si>
  <si>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</si>
  <si>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</si>
  <si>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</si>
  <si>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</si>
  <si>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</si>
  <si>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</si>
  <si>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</si>
  <si>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</si>
  <si>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</si>
  <si>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</si>
  <si>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</si>
  <si>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</si>
  <si>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</si>
  <si>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</si>
  <si>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</si>
  <si>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</si>
  <si>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</si>
  <si>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</si>
  <si>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</si>
  <si>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</si>
  <si>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</si>
  <si>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</si>
  <si>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</si>
  <si>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</si>
  <si>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</si>
  <si>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</si>
  <si>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</si>
  <si>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</si>
  <si>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</si>
  <si>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</si>
  <si>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</si>
  <si>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</si>
  <si>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</si>
  <si>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</si>
  <si>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</si>
  <si>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</si>
  <si>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</si>
  <si>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</si>
  <si>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</si>
  <si>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</si>
  <si>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</si>
  <si>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</si>
  <si>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</si>
  <si>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</si>
  <si>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</si>
  <si>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</si>
  <si>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</si>
  <si>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</si>
  <si>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</si>
  <si>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</si>
  <si>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</si>
  <si>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</si>
  <si>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</si>
  <si>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</si>
  <si>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</si>
  <si>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</si>
  <si>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</si>
  <si>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</si>
  <si>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</si>
  <si>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</si>
  <si>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</si>
  <si>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</si>
  <si>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</si>
  <si>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</si>
  <si>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</si>
  <si>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</si>
  <si>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</si>
  <si>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</si>
  <si>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</si>
  <si>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</si>
  <si>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</si>
  <si>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</si>
  <si>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</si>
  <si>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</si>
  <si>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</si>
  <si>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</si>
  <si>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</si>
  <si>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</si>
  <si>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</si>
  <si>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</si>
  <si>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</si>
  <si>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</si>
  <si>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</si>
  <si>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</si>
  <si>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</si>
  <si>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</si>
  <si>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</si>
  <si>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</si>
  <si>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</si>
  <si>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</si>
  <si>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</si>
  <si>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</si>
  <si>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</si>
  <si>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</si>
  <si>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</si>
  <si>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</si>
  <si>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</si>
  <si>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</si>
  <si>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</si>
  <si>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</si>
  <si>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</si>
  <si>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</si>
  <si>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</si>
  <si>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</si>
  <si>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</si>
  <si>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</si>
  <si>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</si>
  <si>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</si>
  <si>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</si>
  <si>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</si>
  <si>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</si>
  <si>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</si>
  <si>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</si>
  <si>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</si>
  <si>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</si>
  <si>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</si>
  <si>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</si>
  <si>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</si>
  <si>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</si>
  <si>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</si>
  <si>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</si>
  <si>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</si>
  <si>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</si>
  <si>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</si>
  <si>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</si>
  <si>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</si>
  <si>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</si>
  <si>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</si>
  <si>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</si>
  <si>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</si>
  <si>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</si>
  <si>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</si>
  <si>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</si>
  <si>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</si>
  <si>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</si>
  <si>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</si>
  <si>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</si>
  <si>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</si>
  <si>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</si>
  <si>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</si>
  <si>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</si>
  <si>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</si>
  <si>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</si>
  <si>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</si>
  <si>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</si>
  <si>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</si>
  <si>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</si>
  <si>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</si>
  <si>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</si>
  <si>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</si>
  <si>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</si>
  <si>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</si>
  <si>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</si>
  <si>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</si>
  <si>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</si>
  <si>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</si>
  <si>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</si>
  <si>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</si>
  <si>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</si>
  <si>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</si>
  <si>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</si>
  <si>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</si>
  <si>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</si>
  <si>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</si>
  <si>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</si>
  <si>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</si>
  <si>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</si>
  <si>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</si>
  <si>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</si>
  <si>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</si>
  <si>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</si>
  <si>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</si>
  <si>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</si>
  <si>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</si>
  <si>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</si>
  <si>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</si>
  <si>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</si>
  <si>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</si>
  <si>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</si>
  <si>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</si>
  <si>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</si>
  <si>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</si>
  <si>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</si>
  <si>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</si>
  <si>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</si>
  <si>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</si>
  <si>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</si>
  <si>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</si>
  <si>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</si>
  <si>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</si>
  <si>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</si>
  <si>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</si>
  <si>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</si>
  <si>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</si>
  <si>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</si>
  <si>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</si>
  <si>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</si>
  <si>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</si>
  <si>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</si>
  <si>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</si>
  <si>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</si>
  <si>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</si>
  <si>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</si>
  <si>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</si>
  <si>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</si>
  <si>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</si>
  <si>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</si>
  <si>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</si>
  <si>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</si>
  <si>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</si>
  <si>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</si>
  <si>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</si>
  <si>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</si>
  <si>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</si>
  <si>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</si>
  <si>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</si>
  <si>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</si>
  <si>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</si>
  <si>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</si>
  <si>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</si>
  <si>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</si>
  <si>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</si>
  <si>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</si>
  <si>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</si>
  <si>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</si>
  <si>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</si>
  <si>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</si>
  <si>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</si>
  <si>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</si>
  <si>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</si>
  <si>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</si>
  <si>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</si>
  <si>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</si>
  <si>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</si>
  <si>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</si>
  <si>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</si>
  <si>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</si>
  <si>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</si>
  <si>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</si>
  <si>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</si>
  <si>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</si>
  <si>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</si>
  <si>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</si>
  <si>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</si>
  <si>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</si>
  <si>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</si>
  <si>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</si>
  <si>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</si>
  <si>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</si>
  <si>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</si>
  <si>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</si>
  <si>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</si>
  <si>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</si>
  <si>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</si>
  <si>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</si>
  <si>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</si>
  <si>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</si>
  <si>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</si>
  <si>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</si>
  <si>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</si>
  <si>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</si>
  <si>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</si>
  <si>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</si>
  <si>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</si>
  <si>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</si>
  <si>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</si>
  <si>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</si>
  <si>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</si>
  <si>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</si>
  <si>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</si>
  <si>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</si>
  <si>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</si>
  <si>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</si>
  <si>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</si>
  <si>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</si>
  <si>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</si>
  <si>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</si>
  <si>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</si>
  <si>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</si>
  <si>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</si>
  <si>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</si>
  <si>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</si>
  <si>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</si>
  <si>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</si>
  <si>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</si>
  <si>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</si>
  <si>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</si>
  <si>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</si>
  <si>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</si>
  <si>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</si>
  <si>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</si>
  <si>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</si>
  <si>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</si>
  <si>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</si>
  <si>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</si>
  <si>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</si>
  <si>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</si>
  <si>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</si>
  <si>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</si>
  <si>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</si>
  <si>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</si>
  <si>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</si>
  <si>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</si>
  <si>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</si>
  <si>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</si>
  <si>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</si>
  <si>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</si>
  <si>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</si>
  <si>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</si>
  <si>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</si>
  <si>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</si>
  <si>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</si>
  <si>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</si>
  <si>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</si>
  <si>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</si>
  <si>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</si>
  <si>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</si>
  <si>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</si>
  <si>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</si>
  <si>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</si>
  <si>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</si>
  <si>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</si>
  <si>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</si>
  <si>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</si>
  <si>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</si>
  <si>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</si>
  <si>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</si>
  <si>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</si>
  <si>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</si>
  <si>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</si>
  <si>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</si>
  <si>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</si>
  <si>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</si>
  <si>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</si>
  <si>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</si>
  <si>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</si>
  <si>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</si>
  <si>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</si>
  <si>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</si>
  <si>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</si>
  <si>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</si>
  <si>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</si>
  <si>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</si>
  <si>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</si>
  <si>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</si>
  <si>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</si>
  <si>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</si>
  <si>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</si>
  <si>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</si>
  <si>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</si>
  <si>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</si>
  <si>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</si>
  <si>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</si>
  <si>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</si>
  <si>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</si>
  <si>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</si>
  <si>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</si>
  <si>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</si>
  <si>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</si>
  <si>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</si>
  <si>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</si>
  <si>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</si>
  <si>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</si>
  <si>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</si>
  <si>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</si>
  <si>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</si>
  <si>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</si>
  <si>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</si>
  <si>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</si>
  <si>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</si>
  <si>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</si>
  <si>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</si>
  <si>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</si>
  <si>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</si>
  <si>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</si>
  <si>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</si>
  <si>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</si>
  <si>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</si>
  <si>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</si>
  <si>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</si>
  <si>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</si>
  <si>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</si>
  <si>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</si>
  <si>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</si>
  <si>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</si>
  <si>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</si>
  <si>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</si>
  <si>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</si>
  <si>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</si>
  <si>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</si>
  <si>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</si>
  <si>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</si>
  <si>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</si>
  <si>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</si>
  <si>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</si>
  <si>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</si>
  <si>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</si>
  <si>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</si>
  <si>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</si>
  <si>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</si>
  <si>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</si>
  <si>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</si>
  <si>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</si>
  <si>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</si>
  <si>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</si>
  <si>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</si>
  <si>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</si>
  <si>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</si>
  <si>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</si>
  <si>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</si>
  <si>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</si>
  <si>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</si>
  <si>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</si>
  <si>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</si>
  <si>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</si>
  <si>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</si>
  <si>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</si>
  <si>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</si>
  <si>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</si>
  <si>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</si>
  <si>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</si>
  <si>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</si>
  <si>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</si>
  <si>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</si>
  <si>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</si>
  <si>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</si>
  <si>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</si>
  <si>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</si>
  <si>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</si>
  <si>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</si>
  <si>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</si>
  <si>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</si>
  <si>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</si>
  <si>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</si>
  <si>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</si>
  <si>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</si>
  <si>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</si>
  <si>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</si>
  <si>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</si>
  <si>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</si>
  <si>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</si>
  <si>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</si>
  <si>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</si>
  <si>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</si>
  <si>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</si>
  <si>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</si>
  <si>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</si>
  <si>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</si>
  <si>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</si>
  <si>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</si>
  <si>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</si>
  <si>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</si>
  <si>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</si>
  <si>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</si>
  <si>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</si>
  <si>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</si>
  <si>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</si>
  <si>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</si>
  <si>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</si>
  <si>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</si>
  <si>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</si>
  <si>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</si>
  <si>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</si>
  <si>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</si>
  <si>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</si>
  <si>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</si>
  <si>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</si>
  <si>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</si>
  <si>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</si>
  <si>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</si>
  <si>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</si>
  <si>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</si>
  <si>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</si>
  <si>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</si>
  <si>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</si>
  <si>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</si>
  <si>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</si>
  <si>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</si>
  <si>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</si>
  <si>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</si>
  <si>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</si>
  <si>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</si>
  <si>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</si>
  <si>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</si>
  <si>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</si>
  <si>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</si>
  <si>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</si>
  <si>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</si>
  <si>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</si>
  <si>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</si>
  <si>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</si>
  <si>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</si>
  <si>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</si>
  <si>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</si>
  <si>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</si>
  <si>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</si>
  <si>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</si>
  <si>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</si>
  <si>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</si>
  <si>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</si>
  <si>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</si>
  <si>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</si>
  <si>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</si>
  <si>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</si>
  <si>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</si>
  <si>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</si>
  <si>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</si>
  <si>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</si>
  <si>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</si>
  <si>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</si>
  <si>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</si>
  <si>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</si>
  <si>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</si>
  <si>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</si>
  <si>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</si>
  <si>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</si>
  <si>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</si>
  <si>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</si>
  <si>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</si>
  <si>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</si>
  <si>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</si>
  <si>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</si>
  <si>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</si>
  <si>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</si>
  <si>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</si>
  <si>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</si>
  <si>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</si>
  <si>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</si>
  <si>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</si>
  <si>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</si>
  <si>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</si>
  <si>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</si>
  <si>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</si>
  <si>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</si>
  <si>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</si>
  <si>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</si>
  <si>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</si>
  <si>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</si>
  <si>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</si>
  <si>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</si>
  <si>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</si>
  <si>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</si>
  <si>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</si>
  <si>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</si>
  <si>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</si>
  <si>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</si>
  <si>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</si>
  <si>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</si>
  <si>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</si>
  <si>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</si>
  <si>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</si>
  <si>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</si>
  <si>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</si>
  <si>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</si>
  <si>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</si>
  <si>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</si>
  <si>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</si>
  <si>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</si>
  <si>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</si>
  <si>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</si>
  <si>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</si>
  <si>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</si>
  <si>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</si>
  <si>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</si>
  <si>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</si>
  <si>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</si>
  <si>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</si>
  <si>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</si>
  <si>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</si>
  <si>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</si>
  <si>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</si>
  <si>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</si>
  <si>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</si>
  <si>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</si>
  <si>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</si>
  <si>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</si>
  <si>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</si>
  <si>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</si>
  <si>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</si>
  <si>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</si>
  <si>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</si>
  <si>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</si>
  <si>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</si>
  <si>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</si>
  <si>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</si>
  <si>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</si>
  <si>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</si>
  <si>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</si>
  <si>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</si>
  <si>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</si>
  <si>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</si>
  <si>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</si>
  <si>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</si>
  <si>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</si>
  <si>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</si>
  <si>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</si>
  <si>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</si>
  <si>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</si>
  <si>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</si>
  <si>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</si>
  <si>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</si>
  <si>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</si>
  <si>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</si>
  <si>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</si>
  <si>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</si>
  <si>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</si>
  <si>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</si>
  <si>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</si>
  <si>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</si>
  <si>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</si>
  <si>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</si>
  <si>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</si>
  <si>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</si>
  <si>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</si>
  <si>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</si>
  <si>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</si>
  <si>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</si>
  <si>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</si>
  <si>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</si>
  <si>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</si>
  <si>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</si>
  <si>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</si>
  <si>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</si>
  <si>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</si>
  <si>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</si>
  <si>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</si>
  <si>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</si>
  <si>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</si>
  <si>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</si>
  <si>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</si>
  <si>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</si>
  <si>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</si>
  <si>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</si>
  <si>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</si>
  <si>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</si>
  <si>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</si>
  <si>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</si>
  <si>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</si>
  <si>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</si>
  <si>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</si>
  <si>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</si>
  <si>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</si>
  <si>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</si>
  <si>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</si>
  <si>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</si>
  <si>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</si>
  <si>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</si>
  <si>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</si>
  <si>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</si>
  <si>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</si>
  <si>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</si>
  <si>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</si>
  <si>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</si>
  <si>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</si>
  <si>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</si>
  <si>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</si>
  <si>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</si>
  <si>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</si>
  <si>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</si>
  <si>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</si>
  <si>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</si>
  <si>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</si>
  <si>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</si>
  <si>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</si>
  <si>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</si>
  <si>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</si>
  <si>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</si>
  <si>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</si>
  <si>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</si>
  <si>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</si>
  <si>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</si>
  <si>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</si>
  <si>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</si>
  <si>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</si>
  <si>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</si>
  <si>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</si>
  <si>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</si>
  <si>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</si>
  <si>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</si>
  <si>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</si>
  <si>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</si>
  <si>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</si>
  <si>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</si>
  <si>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</si>
  <si>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</si>
  <si>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</si>
  <si>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</si>
  <si>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</si>
  <si>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</si>
  <si>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</si>
  <si>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</si>
  <si>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</si>
  <si>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</si>
  <si>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</si>
  <si>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</si>
  <si>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</si>
  <si>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</si>
  <si>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</si>
  <si>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</si>
  <si>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</si>
  <si>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</si>
  <si>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</si>
  <si>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</si>
  <si>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</si>
  <si>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</si>
  <si>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</si>
  <si>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</si>
  <si>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</si>
  <si>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</si>
  <si>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</si>
  <si>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</si>
  <si>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</si>
  <si>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</si>
  <si>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</si>
  <si>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</si>
  <si>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</si>
  <si>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</si>
  <si>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</si>
  <si>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</si>
  <si>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</si>
  <si>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</si>
  <si>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</si>
  <si>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</si>
  <si>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</si>
  <si>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</si>
  <si>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</si>
  <si>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</si>
  <si>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</si>
  <si>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</si>
  <si>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</si>
  <si>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</si>
  <si>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</si>
  <si>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</si>
  <si>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</si>
  <si>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</si>
  <si>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</si>
  <si>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</si>
  <si>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</si>
  <si>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</si>
  <si>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</si>
  <si>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</si>
  <si>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</si>
  <si>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</si>
  <si>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</si>
  <si>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</si>
  <si>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</si>
  <si>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</si>
  <si>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</si>
  <si>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</si>
  <si>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</si>
  <si>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</si>
  <si>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</si>
  <si>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</si>
  <si>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</si>
  <si>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</si>
  <si>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</si>
  <si>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</si>
  <si>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</si>
  <si>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</si>
  <si>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</si>
  <si>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</si>
  <si>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</si>
  <si>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</si>
  <si>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</si>
  <si>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</si>
  <si>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</si>
  <si>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</si>
  <si>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</si>
  <si>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</si>
  <si>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</si>
  <si>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</si>
  <si>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</si>
  <si>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</si>
  <si>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</si>
  <si>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</si>
  <si>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</si>
  <si>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</si>
  <si>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</si>
  <si>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</si>
  <si>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</si>
  <si>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</si>
  <si>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</si>
  <si>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</si>
  <si>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</si>
  <si>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</si>
  <si>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</si>
  <si>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</si>
  <si>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</si>
  <si>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</si>
  <si>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</si>
  <si>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</si>
  <si>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</si>
  <si>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</si>
  <si>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</si>
  <si>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</si>
  <si>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</si>
  <si>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</si>
  <si>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</si>
  <si>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</si>
  <si>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</si>
  <si>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</si>
  <si>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</si>
  <si>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</si>
  <si>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</si>
  <si>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</si>
  <si>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</si>
  <si>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</si>
  <si>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</si>
  <si>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</si>
  <si>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</si>
  <si>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</si>
  <si>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</si>
  <si>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</si>
  <si>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</si>
  <si>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</si>
  <si>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</si>
  <si>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</si>
  <si>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</si>
  <si>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</si>
  <si>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</si>
  <si>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</si>
  <si>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</si>
  <si>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</si>
  <si>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</si>
  <si>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</si>
  <si>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</si>
  <si>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</si>
  <si>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</si>
  <si>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</si>
  <si>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</si>
  <si>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</si>
  <si>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</si>
  <si>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</si>
  <si>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</si>
  <si>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</si>
  <si>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</si>
  <si>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</si>
  <si>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</si>
  <si>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</si>
  <si>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</si>
  <si>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</si>
  <si>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</si>
  <si>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</si>
  <si>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</si>
  <si>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</si>
  <si>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</si>
  <si>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</si>
  <si>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</si>
  <si>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</si>
  <si>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</si>
  <si>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</si>
  <si>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</si>
  <si>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</si>
  <si>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</si>
  <si>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</si>
  <si>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</si>
  <si>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</si>
  <si>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</si>
  <si>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</si>
  <si>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</si>
  <si>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</si>
  <si>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</si>
  <si>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</si>
  <si>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</si>
  <si>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</si>
  <si>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</si>
  <si>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</si>
  <si>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</si>
  <si>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</si>
  <si>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</si>
  <si>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</si>
  <si>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</si>
  <si>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</si>
  <si>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</si>
  <si>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</si>
  <si>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</si>
  <si>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</si>
  <si>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</si>
  <si>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</si>
  <si>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</si>
  <si>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</si>
  <si>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</si>
  <si>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</si>
  <si>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</si>
  <si>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</si>
  <si>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</si>
  <si>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</si>
  <si>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</si>
  <si>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</si>
  <si>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</si>
  <si>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</si>
  <si>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</si>
  <si>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</si>
  <si>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</si>
  <si>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</si>
  <si>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</si>
  <si>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</si>
  <si>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</si>
  <si>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</si>
  <si>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</si>
  <si>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</si>
  <si>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</si>
  <si>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</si>
  <si>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</si>
  <si>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</si>
  <si>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</si>
  <si>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</si>
  <si>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</si>
  <si>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</si>
  <si>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</si>
  <si>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</si>
  <si>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</si>
  <si>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</si>
  <si>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</si>
  <si>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</si>
  <si>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</si>
  <si>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</si>
  <si>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</si>
  <si>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</si>
  <si>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</si>
  <si>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</si>
  <si>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</si>
  <si>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</si>
  <si>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</si>
  <si>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</si>
  <si>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</si>
  <si>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</si>
  <si>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</si>
  <si>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</si>
  <si>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</si>
  <si>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</si>
  <si>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</si>
  <si>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</si>
  <si>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</si>
  <si>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</si>
  <si>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</si>
  <si>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</si>
  <si>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</si>
  <si>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</si>
  <si>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</si>
  <si>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</si>
  <si>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</si>
  <si>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</si>
  <si>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</si>
  <si>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</si>
  <si>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</si>
  <si>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</si>
  <si>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</si>
  <si>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</si>
  <si>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</si>
  <si>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</si>
  <si>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</si>
  <si>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</si>
  <si>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</si>
  <si>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</si>
  <si>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</si>
  <si>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</si>
  <si>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</si>
  <si>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</si>
  <si>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</si>
  <si>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</si>
  <si>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</si>
  <si>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</si>
  <si>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</si>
  <si>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</si>
  <si>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</si>
  <si>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</si>
  <si>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</si>
  <si>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</si>
  <si>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</si>
  <si>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</si>
  <si>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</si>
  <si>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</si>
  <si>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</si>
  <si>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</si>
  <si>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</si>
  <si>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</si>
  <si>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</si>
  <si>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</si>
  <si>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</si>
  <si>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</si>
  <si>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</si>
  <si>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</si>
  <si>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</si>
  <si>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</si>
  <si>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</si>
  <si>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</si>
  <si>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</si>
  <si>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</si>
  <si>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</si>
  <si>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</si>
  <si>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</si>
  <si>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</si>
  <si>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</si>
  <si>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</si>
  <si>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</si>
  <si>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</si>
  <si>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</si>
  <si>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</si>
  <si>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</si>
  <si>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</si>
  <si>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</si>
  <si>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</si>
  <si>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</si>
  <si>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</si>
  <si>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</si>
  <si>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</si>
  <si>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</si>
  <si>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</si>
  <si>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</si>
  <si>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</si>
  <si>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</si>
  <si>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</si>
  <si>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</si>
  <si>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</si>
  <si>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</si>
  <si>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</si>
  <si>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</si>
  <si>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</si>
  <si>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</si>
  <si>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</si>
  <si>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</si>
  <si>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</si>
  <si>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</si>
  <si>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</si>
  <si>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</si>
  <si>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</si>
  <si>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</si>
  <si>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</si>
  <si>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</si>
  <si>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</si>
  <si>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</si>
  <si>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</si>
  <si>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</si>
  <si>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</si>
  <si>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</si>
  <si>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</si>
  <si>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</si>
  <si>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</si>
  <si>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</si>
  <si>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</si>
  <si>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</si>
  <si>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</si>
  <si>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</si>
  <si>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</si>
  <si>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</si>
  <si>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</si>
  <si>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</si>
  <si>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</si>
  <si>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</si>
  <si>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</si>
  <si>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</si>
  <si>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</si>
  <si>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</si>
  <si>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</si>
  <si>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</si>
  <si>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</si>
  <si>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</si>
  <si>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</si>
  <si>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</si>
  <si>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</si>
  <si>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</si>
  <si>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</si>
  <si>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</si>
  <si>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</si>
  <si>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</si>
  <si>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</si>
  <si>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</si>
  <si>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</si>
  <si>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</si>
  <si>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</si>
  <si>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</si>
  <si>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</si>
  <si>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</si>
  <si>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</si>
  <si>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</si>
  <si>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</si>
  <si>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</si>
  <si>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</si>
  <si>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</si>
  <si>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</si>
  <si>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</si>
  <si>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</si>
  <si>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</si>
  <si>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</si>
  <si>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</si>
  <si>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</si>
  <si>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</si>
  <si>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</si>
  <si>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</si>
  <si>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</si>
  <si>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</si>
  <si>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</si>
  <si>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</si>
  <si>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</si>
  <si>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</si>
  <si>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</si>
  <si>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</si>
  <si>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</si>
  <si>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</si>
  <si>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</si>
  <si>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</si>
  <si>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</si>
  <si>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</si>
  <si>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</si>
  <si>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</si>
  <si>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</si>
  <si>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</si>
  <si>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</si>
  <si>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</si>
  <si>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</si>
  <si>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</si>
  <si>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</si>
  <si>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</si>
  <si>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</si>
  <si>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</si>
  <si>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</si>
  <si>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</si>
  <si>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</si>
  <si>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</si>
  <si>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</si>
  <si>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</si>
  <si>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</si>
  <si>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</si>
  <si>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</si>
  <si>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</si>
  <si>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</si>
  <si>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</si>
  <si>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</si>
  <si>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</si>
  <si>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</si>
  <si>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</si>
  <si>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</si>
  <si>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</si>
  <si>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</si>
  <si>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</si>
  <si>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</si>
  <si>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</si>
  <si>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</si>
  <si>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</si>
  <si>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</si>
  <si>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</si>
  <si>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</si>
  <si>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</si>
  <si>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</si>
  <si>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</si>
  <si>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</si>
  <si>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</si>
  <si>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</si>
  <si>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</si>
  <si>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</si>
  <si>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</si>
  <si>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</si>
  <si>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</si>
  <si>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</si>
  <si>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</si>
  <si>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</si>
  <si>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</si>
  <si>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</si>
  <si>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</si>
  <si>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</si>
  <si>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</si>
  <si>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</si>
  <si>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</si>
  <si>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</si>
  <si>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</si>
  <si>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</si>
  <si>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</si>
  <si>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</si>
  <si>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</si>
  <si>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</si>
  <si>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</si>
  <si>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</si>
  <si>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</si>
  <si>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</si>
  <si>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</si>
  <si>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</si>
  <si>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</si>
  <si>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</si>
  <si>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</si>
  <si>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</si>
  <si>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</si>
  <si>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</si>
  <si>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</si>
  <si>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</si>
  <si>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</si>
  <si>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</si>
  <si>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</si>
  <si>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</si>
  <si>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</si>
  <si>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</si>
  <si>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</si>
  <si>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</si>
  <si>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</si>
  <si>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</si>
  <si>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</si>
  <si>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</si>
  <si>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</si>
  <si>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</si>
  <si>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</si>
  <si>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</si>
  <si>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</si>
  <si>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</si>
  <si>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</si>
  <si>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</si>
  <si>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</si>
  <si>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</si>
  <si>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</si>
  <si>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</si>
  <si>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</si>
  <si>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</si>
  <si>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</si>
  <si>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</si>
  <si>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</si>
  <si>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</si>
  <si>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</si>
  <si>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</si>
  <si>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</si>
  <si>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</si>
  <si>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</si>
  <si>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</si>
  <si>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</si>
  <si>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</si>
  <si>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</si>
  <si>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</si>
  <si>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</si>
  <si>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</si>
  <si>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</si>
  <si>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</si>
  <si>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</si>
  <si>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</si>
  <si>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</si>
  <si>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</si>
  <si>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</si>
  <si>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</si>
  <si>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</si>
  <si>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</si>
  <si>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</si>
  <si>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</si>
  <si>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</si>
  <si>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</si>
  <si>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</si>
  <si>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</si>
  <si>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</si>
  <si>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</si>
  <si>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</si>
  <si>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</si>
  <si>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</si>
  <si>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</si>
  <si>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</si>
  <si>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</si>
  <si>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</si>
  <si>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</si>
  <si>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</si>
  <si>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</si>
  <si>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</si>
  <si>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</si>
  <si>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</si>
  <si>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</si>
  <si>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</si>
  <si>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</si>
  <si>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</si>
  <si>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</si>
  <si>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</si>
  <si>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</si>
  <si>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</si>
  <si>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</si>
  <si>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</si>
  <si>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</si>
  <si>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</si>
  <si>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</si>
  <si>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</si>
  <si>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</si>
  <si>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</si>
  <si>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</si>
  <si>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</si>
  <si>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</si>
  <si>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</si>
  <si>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</si>
  <si>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</si>
  <si>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</si>
  <si>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</si>
  <si>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</si>
  <si>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</si>
  <si>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</si>
  <si>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</si>
  <si>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</si>
  <si>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</si>
  <si>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</si>
  <si>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</si>
  <si>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</si>
  <si>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</si>
  <si>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</si>
  <si>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</si>
  <si>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</si>
  <si>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</si>
  <si>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</si>
  <si>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</si>
  <si>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</si>
  <si>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</si>
  <si>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</si>
  <si>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</si>
  <si>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</si>
  <si>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</si>
  <si>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</si>
  <si>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</si>
  <si>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</si>
  <si>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</si>
  <si>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</si>
  <si>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</si>
  <si>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</si>
  <si>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</si>
  <si>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</si>
  <si>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</si>
  <si>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</si>
  <si>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</si>
  <si>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</si>
  <si>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</si>
  <si>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</si>
  <si>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</si>
  <si>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</si>
  <si>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</si>
  <si>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</si>
  <si>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</si>
  <si>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</si>
  <si>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</si>
  <si>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</si>
  <si>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</si>
  <si>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</si>
  <si>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</si>
  <si>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</si>
  <si>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</si>
  <si>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</si>
  <si>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</si>
  <si>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</si>
  <si>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</si>
  <si>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</si>
  <si>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</si>
  <si>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</si>
  <si>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</si>
  <si>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</si>
  <si>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</si>
  <si>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</si>
  <si>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</si>
  <si>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</si>
  <si>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</si>
  <si>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</si>
  <si>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</si>
  <si>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</si>
  <si>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</si>
  <si>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</si>
  <si>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</si>
  <si>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</si>
  <si>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</si>
  <si>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</si>
  <si>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</si>
  <si>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</si>
  <si>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</si>
  <si>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</si>
  <si>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</si>
  <si>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</si>
  <si>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</si>
  <si>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</si>
  <si>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</si>
  <si>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</si>
  <si>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</si>
  <si>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</si>
  <si>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</si>
  <si>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</si>
  <si>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</si>
  <si>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</si>
  <si>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</si>
  <si>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</si>
  <si>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</si>
  <si>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</si>
  <si>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</si>
  <si>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</si>
  <si>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</si>
  <si>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</si>
  <si>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</si>
  <si>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</si>
  <si>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</si>
  <si>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</si>
  <si>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</si>
  <si>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</si>
  <si>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</si>
  <si>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</si>
  <si>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</si>
  <si>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</si>
  <si>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</si>
  <si>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</si>
  <si>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</si>
  <si>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</si>
  <si>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</si>
  <si>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</si>
  <si>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</si>
  <si>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</si>
  <si>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</si>
  <si>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</si>
  <si>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</si>
  <si>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</si>
  <si>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</si>
  <si>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</si>
  <si>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</si>
  <si>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</si>
  <si>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</si>
  <si>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</si>
  <si>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</si>
  <si>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</si>
  <si>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</si>
  <si>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</si>
  <si>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</si>
  <si>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</si>
  <si>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</si>
  <si>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</si>
  <si>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</si>
  <si>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</si>
  <si>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</si>
  <si>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</si>
  <si>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</si>
  <si>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</si>
  <si>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</si>
  <si>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</si>
  <si>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</si>
  <si>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</si>
  <si>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</si>
  <si>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</si>
  <si>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</si>
  <si>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</si>
  <si>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</si>
  <si>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</si>
  <si>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</si>
  <si>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</si>
  <si>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</si>
  <si>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</si>
  <si>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</si>
  <si>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</si>
  <si>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</si>
  <si>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</si>
  <si>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</si>
  <si>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</si>
  <si>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</si>
  <si>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</si>
  <si>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</si>
  <si>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</si>
  <si>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</si>
  <si>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</si>
  <si>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</si>
  <si>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</si>
  <si>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</si>
  <si>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</si>
  <si>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</si>
  <si>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</si>
  <si>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</si>
  <si>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</si>
  <si>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</si>
  <si>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</si>
  <si>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</si>
  <si>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</si>
  <si>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</si>
  <si>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</si>
  <si>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</si>
  <si>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</si>
  <si>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</si>
  <si>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</si>
  <si>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</si>
  <si>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</si>
  <si>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</si>
  <si>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</si>
  <si>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</si>
  <si>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</si>
  <si>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</si>
  <si>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</si>
  <si>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</si>
  <si>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</si>
  <si>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</si>
  <si>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</si>
  <si>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</si>
  <si>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</si>
  <si>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</si>
  <si>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</si>
  <si>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</si>
  <si>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</si>
  <si>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</si>
  <si>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</si>
  <si>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</si>
  <si>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</si>
  <si>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</si>
  <si>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</si>
  <si>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</si>
  <si>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</si>
  <si>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</si>
  <si>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</si>
  <si>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</si>
  <si>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</si>
  <si>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</si>
  <si>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</si>
  <si>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</si>
  <si>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</si>
  <si>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</si>
  <si>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</si>
  <si>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</si>
  <si>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</si>
  <si>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</si>
  <si>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</si>
  <si>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</si>
  <si>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</si>
  <si>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</si>
  <si>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</si>
  <si>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</si>
  <si>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</si>
  <si>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</si>
  <si>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</si>
  <si>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</si>
  <si>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</si>
  <si>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</si>
  <si>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</si>
  <si>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</si>
  <si>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</si>
  <si>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</si>
  <si>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</si>
  <si>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</si>
  <si>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</si>
  <si>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</si>
  <si>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</si>
  <si>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</si>
  <si>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</si>
  <si>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</si>
  <si>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</si>
  <si>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</si>
  <si>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</si>
  <si>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</si>
  <si>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</si>
  <si>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</si>
  <si>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</si>
  <si>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</si>
  <si>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</si>
  <si>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</si>
  <si>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</si>
  <si>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</si>
  <si>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</si>
  <si>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</si>
  <si>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</si>
  <si>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</si>
  <si>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</si>
  <si>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</si>
  <si>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</si>
  <si>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</si>
  <si>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</si>
  <si>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</si>
  <si>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</si>
  <si>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</si>
  <si>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</si>
  <si>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</si>
  <si>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</si>
  <si>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</si>
  <si>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</si>
  <si>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</si>
  <si>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</si>
  <si>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</si>
  <si>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</si>
  <si>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</si>
  <si>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</si>
  <si>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</si>
  <si>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</si>
  <si>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</si>
  <si>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</si>
  <si>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</si>
  <si>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</si>
  <si>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</si>
  <si>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</si>
  <si>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</si>
  <si>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</si>
  <si>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</si>
  <si>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</si>
  <si>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</si>
  <si>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</si>
  <si>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</si>
  <si>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</si>
  <si>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</si>
  <si>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</si>
  <si>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</si>
  <si>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</si>
  <si>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</si>
  <si>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</si>
  <si>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</si>
  <si>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</si>
  <si>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</si>
  <si>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</si>
  <si>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</si>
  <si>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</si>
  <si>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</si>
  <si>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</si>
  <si>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</si>
  <si>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</si>
  <si>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</si>
  <si>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</si>
  <si>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</si>
  <si>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</si>
  <si>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</si>
  <si>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</si>
  <si>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</si>
  <si>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</si>
  <si>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</si>
  <si>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</si>
  <si>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</si>
  <si>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</si>
  <si>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</si>
  <si>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</si>
  <si>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</si>
  <si>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</si>
  <si>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</si>
  <si>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</si>
  <si>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</si>
  <si>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</si>
  <si>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</si>
  <si>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</si>
  <si>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</si>
  <si>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</si>
  <si>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</si>
  <si>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</si>
  <si>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</si>
  <si>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</si>
  <si>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</si>
  <si>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</si>
  <si>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</si>
  <si>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</si>
  <si>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</si>
  <si>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</si>
  <si>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</si>
  <si>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</si>
  <si>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</si>
  <si>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</si>
  <si>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</si>
  <si>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</si>
  <si>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</si>
  <si>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</si>
  <si>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</si>
  <si>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</si>
  <si>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</si>
  <si>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</si>
  <si>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</si>
  <si>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</si>
  <si>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</si>
  <si>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</si>
  <si>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</si>
  <si>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</si>
  <si>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</si>
  <si>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</si>
  <si>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</si>
  <si>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</si>
  <si>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</si>
  <si>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</si>
  <si>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</si>
  <si>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</si>
  <si>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</si>
  <si>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</si>
  <si>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</si>
  <si>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</si>
  <si>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</si>
  <si>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</si>
  <si>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</si>
  <si>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</si>
  <si>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</si>
  <si>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</si>
  <si>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</si>
  <si>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</si>
  <si>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</si>
  <si>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</si>
  <si>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</si>
  <si>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</si>
  <si>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</si>
  <si>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</si>
  <si>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</si>
  <si>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</si>
  <si>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</si>
  <si>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</si>
  <si>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</si>
  <si>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</si>
  <si>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</si>
  <si>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</si>
  <si>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</si>
  <si>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</si>
  <si>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</si>
  <si>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</si>
  <si>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</si>
  <si>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</si>
  <si>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</si>
  <si>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</si>
  <si>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</si>
  <si>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</si>
  <si>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</si>
  <si>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</si>
  <si>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</si>
  <si>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</si>
  <si>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</si>
  <si>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</si>
  <si>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</si>
  <si>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</si>
  <si>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</si>
  <si>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</si>
  <si>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</si>
  <si>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</si>
  <si>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</si>
  <si>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</si>
  <si>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</si>
  <si>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</si>
  <si>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</si>
  <si>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</si>
  <si>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</si>
  <si>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</si>
  <si>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</si>
  <si>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</si>
  <si>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</si>
  <si>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</si>
  <si>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</si>
  <si>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</si>
  <si>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</si>
  <si>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</si>
  <si>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</si>
  <si>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</si>
  <si>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</si>
  <si>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</si>
  <si>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</si>
  <si>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</si>
  <si>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</si>
  <si>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</si>
  <si>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</si>
  <si>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</si>
  <si>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</si>
  <si>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</si>
  <si>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</si>
  <si>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</si>
  <si>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</si>
  <si>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</si>
  <si>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</si>
  <si>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</si>
  <si>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</si>
  <si>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</si>
  <si>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</si>
  <si>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</si>
  <si>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</si>
  <si>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</si>
  <si>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</si>
  <si>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</si>
  <si>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</si>
  <si>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</si>
  <si>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</si>
  <si>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</si>
  <si>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</si>
  <si>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</si>
  <si>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</si>
  <si>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</si>
  <si>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</si>
  <si>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</si>
  <si>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</si>
  <si>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</si>
  <si>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</si>
  <si>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</si>
  <si>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</si>
  <si>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</si>
  <si>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</si>
  <si>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</si>
  <si>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</si>
  <si>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</si>
  <si>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</si>
  <si>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</si>
  <si>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</si>
  <si>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</si>
  <si>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</si>
  <si>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</si>
  <si>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</si>
  <si>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</si>
  <si>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</si>
  <si>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</si>
  <si>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</si>
  <si>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</si>
  <si>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</si>
  <si>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</si>
  <si>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</si>
  <si>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</si>
  <si>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</si>
  <si>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</si>
  <si>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</si>
  <si>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</si>
  <si>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</si>
  <si>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</si>
  <si>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</si>
  <si>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</si>
  <si>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</si>
  <si>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</si>
  <si>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</si>
  <si>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</si>
  <si>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</si>
  <si>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</si>
  <si>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</si>
  <si>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</si>
  <si>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</si>
  <si>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</si>
  <si>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</si>
  <si>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</si>
  <si>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</si>
  <si>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</si>
  <si>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</si>
  <si>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</si>
  <si>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</si>
  <si>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</si>
  <si>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</si>
  <si>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</si>
  <si>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</si>
  <si>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</si>
  <si>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</si>
  <si>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</si>
  <si>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</si>
  <si>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</si>
  <si>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</si>
  <si>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</si>
  <si>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</si>
  <si>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</si>
  <si>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</si>
  <si>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</si>
  <si>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</si>
  <si>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</si>
  <si>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</si>
  <si>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</si>
  <si>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</si>
  <si>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</si>
  <si>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</si>
  <si>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</si>
  <si>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</si>
  <si>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</si>
  <si>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</si>
  <si>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</si>
  <si>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</si>
  <si>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</si>
  <si>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</si>
  <si>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</si>
  <si>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</si>
  <si>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</si>
  <si>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</si>
  <si>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</si>
  <si>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</si>
  <si>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</si>
  <si>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</si>
  <si>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</si>
  <si>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</si>
  <si>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</si>
  <si>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</si>
  <si>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</si>
  <si>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</si>
  <si>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</si>
  <si>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</si>
  <si>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</si>
  <si>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</si>
  <si>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</si>
  <si>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</si>
  <si>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</si>
  <si>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</si>
  <si>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</si>
  <si>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</si>
  <si>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</si>
  <si>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</si>
  <si>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</si>
  <si>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</si>
  <si>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</si>
  <si>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</si>
  <si>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</si>
  <si>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</si>
  <si>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</si>
  <si>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</si>
  <si>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</si>
  <si>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</si>
  <si>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</si>
  <si>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</si>
  <si>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</si>
  <si>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</si>
  <si>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</si>
  <si>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</si>
  <si>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</si>
  <si>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</si>
  <si>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</si>
  <si>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</si>
  <si>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</si>
  <si>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</si>
  <si>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</si>
  <si>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</si>
  <si>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</si>
  <si>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</si>
  <si>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</si>
  <si>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</si>
  <si>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</si>
  <si>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</si>
  <si>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</si>
  <si>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</si>
  <si>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</si>
  <si>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</si>
  <si>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</si>
  <si>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</si>
  <si>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</si>
  <si>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</si>
  <si>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</si>
  <si>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</si>
  <si>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</si>
  <si>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</si>
  <si>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</si>
  <si>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</si>
  <si>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</si>
  <si>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</si>
  <si>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</si>
  <si>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</si>
  <si>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</si>
  <si>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</si>
  <si>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</si>
  <si>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</si>
  <si>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</si>
  <si>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</si>
  <si>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</si>
  <si>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</si>
  <si>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</si>
  <si>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</si>
  <si>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</si>
  <si>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</si>
  <si>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</si>
  <si>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</si>
  <si>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</si>
  <si>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</si>
  <si>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</si>
  <si>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</si>
  <si>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</si>
  <si>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</si>
  <si>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</si>
  <si>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</si>
  <si>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</si>
  <si>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</si>
  <si>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</si>
  <si>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</si>
  <si>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</si>
  <si>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</si>
  <si>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</si>
  <si>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</si>
  <si>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</si>
  <si>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</si>
  <si>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</si>
  <si>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</si>
  <si>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</si>
  <si>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</si>
  <si>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</si>
  <si>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</si>
  <si>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</si>
  <si>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</si>
  <si>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</si>
  <si>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</si>
  <si>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</si>
  <si>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</si>
  <si>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</si>
  <si>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</si>
  <si>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</si>
  <si>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</si>
  <si>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</si>
  <si>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</si>
  <si>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</si>
  <si>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</si>
  <si>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</si>
  <si>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</si>
  <si>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</si>
  <si>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</si>
  <si>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</si>
  <si>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</si>
  <si>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</si>
  <si>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</si>
  <si>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</si>
  <si>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</si>
  <si>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</si>
  <si>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</si>
  <si>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</si>
  <si>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</si>
  <si>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</si>
  <si>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</si>
  <si>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</si>
  <si>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</si>
  <si>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</si>
  <si>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</si>
  <si>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</si>
  <si>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</si>
  <si>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</si>
  <si>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</si>
  <si>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</si>
  <si>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</si>
  <si>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</si>
  <si>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</si>
  <si>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</si>
  <si>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</si>
  <si>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</si>
  <si>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</si>
  <si>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</si>
  <si>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</si>
  <si>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</si>
  <si>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</si>
  <si>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</si>
  <si>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</si>
  <si>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</si>
  <si>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</si>
  <si>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</si>
  <si>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</si>
  <si>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</si>
  <si>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</si>
  <si>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</si>
  <si>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</si>
  <si>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</si>
  <si>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</si>
  <si>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</si>
  <si>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</si>
  <si>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</si>
  <si>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</si>
  <si>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</si>
  <si>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</si>
  <si>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</si>
  <si>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</si>
  <si>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</si>
  <si>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</si>
  <si>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</si>
  <si>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</si>
  <si>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</si>
  <si>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</si>
  <si>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</si>
  <si>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</si>
  <si>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</si>
  <si>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</si>
  <si>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</si>
  <si>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</si>
  <si>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</si>
  <si>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</si>
  <si>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</si>
  <si>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</si>
  <si>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</si>
  <si>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</si>
  <si>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</si>
  <si>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</si>
  <si>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</si>
  <si>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</si>
  <si>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</si>
  <si>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</si>
  <si>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</si>
  <si>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</si>
  <si>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</si>
  <si>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</si>
  <si>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</si>
  <si>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</si>
  <si>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</si>
  <si>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</si>
  <si>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</si>
  <si>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</si>
  <si>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</si>
  <si>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</si>
  <si>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</si>
  <si>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</si>
  <si>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</si>
  <si>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</si>
  <si>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</si>
  <si>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</si>
  <si>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</si>
  <si>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</si>
  <si>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</si>
  <si>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</si>
  <si>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</si>
  <si>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</si>
  <si>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</si>
  <si>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</si>
  <si>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</si>
  <si>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</si>
  <si>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</si>
  <si>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</si>
  <si>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</si>
  <si>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</si>
  <si>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</si>
  <si>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</si>
  <si>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</si>
  <si>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</si>
  <si>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</si>
  <si>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</si>
  <si>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</si>
  <si>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</si>
  <si>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</si>
  <si>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</si>
  <si>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</si>
  <si>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</si>
  <si>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</si>
  <si>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</si>
  <si>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</si>
  <si>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</si>
  <si>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</si>
  <si>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</si>
  <si>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</si>
  <si>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</si>
  <si>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</si>
  <si>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</si>
  <si>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</si>
  <si>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</si>
  <si>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</si>
  <si>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</si>
  <si>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</si>
  <si>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</si>
  <si>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</si>
  <si>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</si>
  <si>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</si>
  <si>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</si>
  <si>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</si>
  <si>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</si>
  <si>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</si>
  <si>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</si>
  <si>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</si>
  <si>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</si>
  <si>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</si>
  <si>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</si>
  <si>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</si>
  <si>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</si>
  <si>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</si>
  <si>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</si>
  <si>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</si>
  <si>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</si>
  <si>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</si>
  <si>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</si>
  <si>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</si>
  <si>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</si>
  <si>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</si>
  <si>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</si>
  <si>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</si>
  <si>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</si>
  <si>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</si>
  <si>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</si>
  <si>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</si>
  <si>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</si>
  <si>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</si>
  <si>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</si>
  <si>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</si>
  <si>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</si>
  <si>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</si>
  <si>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</si>
  <si>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</si>
  <si>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</si>
  <si>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</si>
  <si>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</si>
  <si>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</si>
  <si>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</si>
  <si>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</si>
  <si>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</si>
  <si>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</si>
  <si>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</si>
  <si>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</si>
  <si>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</si>
  <si>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</si>
  <si>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</si>
  <si>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</si>
  <si>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</si>
  <si>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</si>
  <si>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</si>
  <si>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</si>
  <si>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</si>
  <si>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</si>
  <si>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</si>
  <si>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</si>
  <si>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</si>
  <si>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</si>
  <si>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</si>
  <si>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</si>
  <si>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</si>
  <si>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</si>
  <si>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</si>
  <si>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</si>
  <si>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</si>
  <si>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</si>
  <si>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</si>
  <si>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</si>
  <si>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</si>
  <si>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</si>
  <si>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</si>
  <si>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</si>
  <si>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</si>
  <si>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</si>
  <si>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</si>
  <si>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</si>
  <si>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</si>
  <si>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</si>
  <si>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</si>
  <si>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</si>
  <si>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</si>
  <si>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</si>
  <si>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</si>
  <si>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</si>
  <si>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</si>
  <si>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</si>
  <si>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</si>
  <si>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</si>
  <si>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</si>
  <si>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</si>
  <si>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</si>
  <si>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</si>
  <si>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</si>
  <si>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</si>
  <si>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</si>
  <si>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</si>
  <si>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</si>
  <si>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</si>
  <si>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</si>
  <si>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</si>
  <si>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</si>
  <si>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</si>
  <si>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</si>
  <si>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</si>
  <si>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</si>
  <si>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</si>
  <si>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</si>
  <si>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</si>
  <si>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</si>
  <si>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</si>
  <si>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</si>
  <si>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</si>
  <si>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</si>
  <si>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</si>
  <si>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</si>
  <si>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</si>
  <si>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</si>
  <si>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</si>
  <si>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</si>
  <si>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</si>
  <si>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</si>
  <si>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</si>
  <si>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</si>
  <si>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</si>
  <si>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</si>
  <si>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</si>
  <si>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</si>
  <si>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</si>
  <si>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</si>
  <si>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</si>
  <si>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</si>
  <si>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</si>
  <si>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</si>
  <si>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</si>
  <si>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</si>
  <si>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</si>
  <si>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</si>
  <si>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</si>
  <si>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</si>
  <si>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</si>
  <si>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</si>
  <si>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</si>
  <si>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</si>
  <si>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</si>
  <si>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</si>
  <si>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</si>
  <si>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</si>
  <si>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</si>
  <si>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</si>
  <si>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</si>
  <si>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</si>
  <si>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</si>
  <si>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</si>
  <si>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</si>
  <si>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</si>
  <si>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</si>
  <si>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</si>
  <si>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</si>
  <si>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</si>
  <si>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</si>
  <si>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</si>
  <si>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</si>
  <si>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</si>
  <si>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</si>
  <si>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</si>
  <si>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</si>
  <si>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</si>
  <si>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</si>
  <si>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</si>
  <si>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</si>
  <si>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</si>
  <si>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</si>
  <si>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</si>
  <si>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</si>
  <si>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</si>
  <si>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</si>
  <si>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</si>
  <si>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</si>
  <si>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</si>
  <si>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</si>
  <si>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</si>
  <si>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</si>
  <si>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</si>
  <si>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</si>
  <si>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</si>
  <si>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</si>
  <si>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</si>
  <si>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</si>
  <si>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</si>
  <si>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</si>
  <si>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</si>
  <si>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</si>
  <si>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</si>
  <si>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</si>
  <si>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</si>
  <si>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</si>
  <si>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</si>
  <si>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</si>
  <si>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</si>
  <si>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</si>
  <si>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</si>
  <si>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</si>
  <si>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</si>
  <si>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</si>
  <si>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</si>
  <si>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</si>
  <si>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</si>
  <si>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</si>
  <si>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</si>
  <si>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</si>
  <si>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</si>
  <si>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</si>
  <si>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</si>
  <si>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</si>
  <si>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</si>
  <si>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</si>
  <si>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</si>
  <si>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</si>
  <si>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</si>
  <si>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</si>
  <si>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</si>
  <si>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</si>
  <si>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</si>
  <si>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</si>
  <si>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</si>
  <si>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</si>
  <si>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</si>
  <si>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</si>
  <si>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</si>
  <si>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</si>
  <si>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</si>
  <si>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</si>
  <si>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</si>
  <si>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</si>
  <si>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</si>
  <si>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</si>
  <si>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</si>
  <si>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</si>
  <si>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</si>
  <si>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</si>
  <si>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</si>
  <si>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</si>
  <si>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</si>
  <si>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</si>
  <si>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</si>
  <si>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</si>
  <si>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</si>
  <si>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</si>
  <si>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</si>
  <si>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</si>
  <si>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</si>
  <si>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</si>
  <si>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</si>
  <si>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</si>
  <si>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</si>
  <si>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</si>
  <si>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</si>
  <si>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</si>
  <si>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</si>
  <si>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</si>
  <si>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</si>
  <si>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</si>
  <si>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</si>
  <si>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</si>
  <si>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</si>
  <si>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</si>
  <si>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</si>
  <si>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</si>
  <si>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</si>
  <si>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</si>
  <si>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</si>
  <si>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</si>
  <si>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</si>
  <si>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</si>
  <si>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</si>
  <si>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</si>
  <si>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</si>
  <si>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</si>
  <si>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</si>
  <si>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</si>
  <si>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</si>
  <si>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</si>
  <si>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</si>
  <si>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</si>
  <si>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</si>
  <si>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</si>
  <si>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</si>
  <si>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</si>
  <si>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</si>
  <si>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</si>
  <si>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</si>
  <si>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</si>
  <si>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</si>
  <si>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</si>
  <si>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</si>
  <si>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</si>
  <si>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</si>
  <si>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</si>
  <si>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</si>
  <si>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</si>
  <si>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</si>
  <si>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</si>
  <si>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</si>
  <si>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</si>
  <si>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</si>
  <si>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</si>
  <si>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</si>
  <si>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</si>
  <si>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</si>
  <si>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</si>
  <si>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</si>
  <si>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</si>
  <si>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</si>
  <si>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</si>
  <si>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</si>
  <si>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</si>
  <si>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</si>
  <si>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</si>
  <si>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</si>
  <si>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</si>
  <si>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</si>
  <si>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</si>
  <si>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</si>
  <si>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</si>
  <si>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</si>
  <si>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</si>
  <si>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</si>
  <si>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</si>
  <si>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</si>
  <si>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</si>
  <si>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</si>
  <si>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</si>
  <si>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</si>
  <si>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</si>
  <si>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</si>
  <si>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</si>
  <si>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</si>
  <si>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</si>
  <si>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</si>
  <si>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</si>
  <si>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</si>
  <si>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</si>
  <si>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</si>
  <si>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</si>
  <si>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</si>
  <si>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</si>
  <si>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</si>
  <si>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</si>
  <si>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</si>
  <si>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Yasufumi Kuwayama</t>
  </si>
  <si>
    <t>Kinzoku_Responsible_Cobalt@smm-g.com</t>
  </si>
  <si>
    <t>Morten Tolfsen</t>
    <phoneticPr fontId="84" type="noConversion"/>
  </si>
  <si>
    <t>morten.tolfsen@glencore.no</t>
    <phoneticPr fontId="84" type="noConversion"/>
  </si>
  <si>
    <t>SK Hynix system ic.</t>
    <phoneticPr fontId="84" type="noConversion"/>
  </si>
  <si>
    <t>702 Zhide Rd, Xinwu District Wuxi, Jiangsu China</t>
    <phoneticPr fontId="84" type="noConversion"/>
  </si>
  <si>
    <t>Lexie</t>
    <phoneticPr fontId="84" type="noConversion"/>
  </si>
  <si>
    <t>skhysi.8302189@sk.com</t>
    <phoneticPr fontId="84" type="noConversion"/>
  </si>
  <si>
    <t>86 510 8192 5330</t>
    <phoneticPr fontId="84" type="noConversion"/>
  </si>
  <si>
    <t>TL</t>
    <phoneticPr fontId="84" type="noConversion"/>
  </si>
  <si>
    <t>https://www.skhynixsystemic.cn/company/human-rightslabor</t>
    <phoneticPr fontId="84" type="noConversion"/>
  </si>
  <si>
    <t>We have requested our direct suppliers to get audited by an independent third party audit program.</t>
    <phoneticPr fontId="84" type="noConversion"/>
  </si>
  <si>
    <t>200mm wafer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</si>
</sst>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9">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left" vertical="center" wrapText="1"/>
      <protection locked="0"/>
    </xf>
    <xf numFmtId="49" fontId="118" fillId="45" borderId="11" xfId="829" applyNumberFormat="1" applyFill="1" applyBorder="1" applyAlignment="1" applyProtection="1">
      <alignment horizontal="left" vertical="center" wrapText="1"/>
      <protection locked="0"/>
    </xf>
    <xf numFmtId="49" fontId="118" fillId="45" borderId="33"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82">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khynixsystemic.cn/company/human-rightslabor" TargetMode="External"/><Relationship Id="rId2" Type="http://schemas.openxmlformats.org/officeDocument/2006/relationships/hyperlink" Target="mailto:skhysi.8302189@sk.com" TargetMode="External"/><Relationship Id="rId1" Type="http://schemas.openxmlformats.org/officeDocument/2006/relationships/hyperlink" Target="mailto:skhysi.8302189@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56" workbookViewId="0">
      <selection activeCell="A3" sqref="A3"/>
    </sheetView>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E36" sqref="E36"/>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8">
        <v>1</v>
      </c>
      <c r="C13" s="227" t="s">
        <v>12</v>
      </c>
      <c r="D13" s="228">
        <v>44489</v>
      </c>
      <c r="E13" s="227" t="s">
        <v>12669</v>
      </c>
      <c r="F13" s="229" t="s">
        <v>12701</v>
      </c>
      <c r="G13" s="25"/>
    </row>
    <row r="14" spans="1:7" ht="56.25">
      <c r="A14" s="317"/>
      <c r="B14" s="226">
        <v>1.01</v>
      </c>
      <c r="C14" s="227" t="s">
        <v>12</v>
      </c>
      <c r="D14" s="228">
        <v>44523</v>
      </c>
      <c r="E14" s="227" t="s">
        <v>12670</v>
      </c>
      <c r="F14" s="229" t="s">
        <v>12701</v>
      </c>
      <c r="G14" s="25"/>
    </row>
    <row r="15" spans="1:7" ht="56.25">
      <c r="A15" s="317"/>
      <c r="B15" s="226">
        <v>1.02</v>
      </c>
      <c r="C15" s="227" t="s">
        <v>12</v>
      </c>
      <c r="D15" s="228">
        <v>44553</v>
      </c>
      <c r="E15" s="227" t="s">
        <v>12671</v>
      </c>
      <c r="F15" s="229" t="s">
        <v>12701</v>
      </c>
      <c r="G15" s="25"/>
    </row>
    <row r="16" spans="1:7" ht="90">
      <c r="A16" s="317"/>
      <c r="B16" s="226">
        <v>1.1000000000000001</v>
      </c>
      <c r="C16" s="227" t="s">
        <v>12</v>
      </c>
      <c r="D16" s="228">
        <v>44848</v>
      </c>
      <c r="E16" s="227" t="s">
        <v>12695</v>
      </c>
      <c r="F16" s="229" t="s">
        <v>12702</v>
      </c>
      <c r="G16" s="25"/>
    </row>
    <row r="17" spans="1:7" ht="56.25">
      <c r="A17" s="317"/>
      <c r="B17" s="226">
        <v>1.1100000000000001</v>
      </c>
      <c r="C17" s="227" t="s">
        <v>12</v>
      </c>
      <c r="D17" s="228">
        <v>44869</v>
      </c>
      <c r="E17" s="227" t="s">
        <v>12696</v>
      </c>
      <c r="F17" s="229" t="s">
        <v>12702</v>
      </c>
      <c r="G17" s="25"/>
    </row>
    <row r="18" spans="1:7" ht="56.25">
      <c r="A18" s="317"/>
      <c r="B18" s="226">
        <v>1.2</v>
      </c>
      <c r="C18" s="227" t="s">
        <v>12</v>
      </c>
      <c r="D18" s="228">
        <v>45058</v>
      </c>
      <c r="E18" s="227" t="s">
        <v>12749</v>
      </c>
      <c r="F18" s="229" t="s">
        <v>12703</v>
      </c>
      <c r="G18" s="25"/>
    </row>
    <row r="19" spans="1:7" ht="56.25">
      <c r="A19" s="317"/>
      <c r="B19" s="226">
        <v>1.3</v>
      </c>
      <c r="C19" s="227" t="s">
        <v>12</v>
      </c>
      <c r="D19" s="228">
        <v>45408</v>
      </c>
      <c r="E19" s="309" t="s">
        <v>19199</v>
      </c>
      <c r="F19" s="229" t="s">
        <v>12750</v>
      </c>
      <c r="G19" s="25"/>
    </row>
    <row r="20" spans="1:7" ht="13.5" thickBot="1">
      <c r="A20" s="318"/>
      <c r="B20" s="319" t="str">
        <f ca="1">OFFSET(L!$C$1,MATCH("General"&amp;"Cpy",L!$A:$A,0)-1,SL,,)</f>
        <v>© 2024 Responsible Minerals Initiative. All rights reserved.</v>
      </c>
      <c r="C20" s="319"/>
      <c r="D20" s="319"/>
      <c r="E20" s="319"/>
      <c r="F20" s="31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6" activePane="bottomLeft" state="frozen"/>
      <selection activeCell="B24" sqref="B24:J24"/>
      <selection pane="bottomLeft" activeCell="C7" sqref="C7"/>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ITEM</v>
      </c>
      <c r="C2" s="178" t="str">
        <f ca="1">OFFSET(L!$C$1,MATCH("Definitions"&amp;ADDRESS(ROW(),COLUMN(),4),L!$A:$A,0)-1,SL,,)</f>
        <v>DEFINITION</v>
      </c>
      <c r="D2" s="32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7"/>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80"/>
    </row>
    <row r="22" spans="1:5" ht="15">
      <c r="A22" s="177"/>
      <c r="B22" s="326" t="str">
        <f ca="1">OFFSET(L!$C$1,MATCH("General"&amp;"Cpy",L!$A:$A,0)-1,SL,,)</f>
        <v>© 2024 Responsible Minerals Initiative. All rights reserved.</v>
      </c>
      <c r="C22" s="326"/>
      <c r="D22" s="327"/>
      <c r="E22" s="180"/>
    </row>
    <row r="23" spans="1:5" ht="13.5" thickBot="1">
      <c r="A23" s="181"/>
      <c r="B23" s="182"/>
      <c r="C23" s="182"/>
      <c r="D23" s="32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6" zoomScale="85" zoomScaleNormal="85" workbookViewId="0">
      <selection activeCell="AC25" sqref="AC2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8"/>
      <c r="B1" s="369"/>
      <c r="C1" s="369"/>
      <c r="D1" s="369"/>
      <c r="E1" s="369"/>
      <c r="F1" s="369"/>
      <c r="G1" s="369"/>
      <c r="H1" s="369"/>
      <c r="I1" s="369"/>
      <c r="J1" s="369"/>
      <c r="K1" s="370"/>
      <c r="L1" s="103"/>
      <c r="P1" s="3"/>
      <c r="Q1" s="3"/>
      <c r="R1" s="3"/>
      <c r="S1" s="3"/>
      <c r="T1" s="3"/>
      <c r="U1" s="3"/>
      <c r="V1" s="3"/>
      <c r="W1" s="3"/>
      <c r="X1" s="3"/>
      <c r="Y1" s="3"/>
      <c r="Z1" s="3"/>
      <c r="AA1" s="3"/>
      <c r="AB1" s="3"/>
      <c r="AC1" s="3"/>
      <c r="AD1" s="3"/>
      <c r="AE1" s="3"/>
      <c r="AF1" s="3"/>
      <c r="AG1" s="3"/>
      <c r="AH1" s="3"/>
    </row>
    <row r="2" spans="1:34" ht="81.75" customHeight="1">
      <c r="A2" s="28"/>
      <c r="B2" s="304"/>
      <c r="C2" s="29"/>
      <c r="D2" s="371" t="str">
        <f ca="1">OFFSET(L!$C$1,MATCH("Declaration"&amp;ADDRESS(ROW(),COLUMN(),4),L!$A:$A,0)-1,SL,,)</f>
        <v>Extended Mineral Reporting Template (EMRT)</v>
      </c>
      <c r="E2" s="372"/>
      <c r="F2" s="372"/>
      <c r="G2" s="372"/>
      <c r="H2" s="372"/>
      <c r="I2" s="372"/>
      <c r="J2" s="37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9"/>
      <c r="F3" s="390"/>
      <c r="G3" s="390"/>
      <c r="H3" s="390"/>
      <c r="I3" s="390"/>
      <c r="J3" s="191" t="s">
        <v>12830</v>
      </c>
      <c r="K3" s="30"/>
      <c r="L3" s="103"/>
      <c r="P3" s="39">
        <f>MATCH($D$3,LN,0)</f>
        <v>1</v>
      </c>
    </row>
    <row r="4" spans="1:34" ht="15.75">
      <c r="A4" s="28"/>
      <c r="B4" s="377" t="str">
        <f ca="1">OFFSET(L!$C$1,MATCH("Declaration"&amp;ADDRESS(ROW(),COLUMN(),4),L!$A:$A,0)-1,SL,,)</f>
        <v>The purpose of this document is to collect sourcing information on cobalt or natural mica.</v>
      </c>
      <c r="C4" s="377"/>
      <c r="D4" s="377"/>
      <c r="E4" s="377"/>
      <c r="F4" s="377"/>
      <c r="G4" s="377"/>
      <c r="H4" s="377"/>
      <c r="I4" s="381" t="str">
        <f ca="1">OFFSET(L!$C$1,MATCH("Declaration"&amp;ADDRESS(ROW(),COLUMN(),4),L!$A:$A,0)-1,SL,,)</f>
        <v>Link to Terms &amp; Conditions</v>
      </c>
      <c r="J4" s="381"/>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30"/>
      <c r="L6" s="105" t="s">
        <v>18</v>
      </c>
      <c r="P6" s="3"/>
      <c r="Q6" s="3"/>
      <c r="R6" s="3"/>
      <c r="S6" s="3"/>
      <c r="T6" s="3"/>
      <c r="U6" s="3"/>
      <c r="V6" s="3"/>
      <c r="W6" s="3"/>
      <c r="X6" s="3"/>
      <c r="Y6" s="3"/>
      <c r="Z6" s="3"/>
      <c r="AA6" s="3"/>
      <c r="AB6" s="3"/>
      <c r="AC6" s="3"/>
      <c r="AD6" s="3"/>
      <c r="AE6" s="3"/>
      <c r="AF6" s="3"/>
      <c r="AG6" s="3"/>
      <c r="AH6" s="3"/>
    </row>
    <row r="7" spans="1:34" ht="15.75">
      <c r="A7" s="28"/>
      <c r="B7" s="382" t="str">
        <f ca="1">OFFSET(L!$C$1,MATCH("Declaration"&amp;ADDRESS(ROW(),COLUMN(),4),L!$A:$A,0)-1,SL,,)</f>
        <v>Company Information</v>
      </c>
      <c r="C7" s="382"/>
      <c r="D7" s="382"/>
      <c r="E7" s="382"/>
      <c r="F7" s="382"/>
      <c r="G7" s="382"/>
      <c r="H7" s="382"/>
      <c r="I7" s="382"/>
      <c r="J7" s="38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4" t="s">
        <v>19206</v>
      </c>
      <c r="E8" s="375"/>
      <c r="F8" s="375"/>
      <c r="G8" s="375"/>
      <c r="H8" s="375"/>
      <c r="I8" s="375"/>
      <c r="J8" s="37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8" t="s">
        <v>20</v>
      </c>
      <c r="E9" s="359"/>
      <c r="F9" s="359"/>
      <c r="G9" s="36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3" t="str">
        <f ca="1">OFFSET(L!$C$1,MATCH("Declaration"&amp;ADDRESS(ROW(),COLUMN(),4)&amp;LEFT($D$9,1),L!$A:$A,0)-1,SL,,)</f>
        <v>Go to Product List tab to enter products this declaration applies to</v>
      </c>
      <c r="C10" s="113"/>
      <c r="D10" s="378"/>
      <c r="E10" s="379"/>
      <c r="F10" s="379"/>
      <c r="G10" s="379"/>
      <c r="H10" s="379"/>
      <c r="I10" s="379"/>
      <c r="J10" s="380"/>
      <c r="K10" s="30"/>
      <c r="L10" s="105"/>
      <c r="Q10" s="3"/>
      <c r="R10" s="3"/>
      <c r="S10" s="3"/>
      <c r="T10" s="3"/>
      <c r="U10" s="3"/>
      <c r="V10" s="3"/>
      <c r="W10" s="3"/>
      <c r="X10" s="3"/>
      <c r="Y10" s="3"/>
      <c r="Z10" s="3"/>
      <c r="AA10" s="3"/>
      <c r="AB10" s="3"/>
      <c r="AC10" s="3"/>
      <c r="AD10" s="3"/>
      <c r="AE10" s="3"/>
      <c r="AF10" s="3"/>
      <c r="AG10" s="3"/>
      <c r="AH10" s="3"/>
    </row>
    <row r="11" spans="1:34" ht="15">
      <c r="A11" s="32"/>
      <c r="B11" s="384"/>
      <c r="C11" s="113"/>
      <c r="D11" s="385" t="str">
        <f ca="1">IF(D9=Q9,OFFSET(L!$C$1,MATCH("Declaration"&amp;ADDRESS(ROW(),COLUMN(),4),L!$A:$A,0)-1,SL,,),"")</f>
        <v>Click here to enter the products this declaration applies to</v>
      </c>
      <c r="E11" s="386"/>
      <c r="F11" s="386"/>
      <c r="G11" s="386"/>
      <c r="H11" s="386"/>
      <c r="I11" s="386"/>
      <c r="J11" s="38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19207</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19208</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3" t="s">
        <v>19209</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19210</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19208</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3" t="s">
        <v>19209</v>
      </c>
      <c r="E20" s="394"/>
      <c r="F20" s="394"/>
      <c r="G20" s="394"/>
      <c r="H20" s="394"/>
      <c r="I20" s="394"/>
      <c r="J20" s="395"/>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3">
        <v>45433</v>
      </c>
      <c r="E22" s="36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7"/>
      <c r="E23" s="35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8" t="str">
        <f ca="1">OFFSET(L!$C$1,MATCH("Declaration"&amp;ADDRESS(ROW(),COLUMN(),4),L!$A:$A,0)-1,SL,,)</f>
        <v>Answer the following questions 1 - 7 based on the declaration scope indicated above</v>
      </c>
      <c r="C24" s="388"/>
      <c r="D24" s="388"/>
      <c r="E24" s="388"/>
      <c r="F24" s="388"/>
      <c r="G24" s="388"/>
      <c r="H24" s="388"/>
      <c r="I24" s="388"/>
      <c r="J24" s="38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1" t="str">
        <f ca="1">OFFSET(L!$C$1,MATCH("Declaration"&amp;ADDRESS(ROW(),COLUMN(),4),L!$A:$A,0)-1,SL,,)</f>
        <v>Answer</v>
      </c>
      <c r="E25" s="35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25</v>
      </c>
      <c r="E26" s="330"/>
      <c r="F26" s="9"/>
      <c r="G26" s="331"/>
      <c r="H26" s="332"/>
      <c r="I26" s="332"/>
      <c r="J26" s="33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1" t="s">
        <v>22</v>
      </c>
      <c r="E29" s="362"/>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3" t="str">
        <f ca="1">D25</f>
        <v>Answer</v>
      </c>
      <c r="E31" s="35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t="s">
        <v>25</v>
      </c>
      <c r="E32" s="330"/>
      <c r="F32" s="9"/>
      <c r="G32" s="331"/>
      <c r="H32" s="332"/>
      <c r="I32" s="332"/>
      <c r="J32" s="33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3" t="str">
        <f ca="1">D25</f>
        <v>Answer</v>
      </c>
      <c r="E37" s="353"/>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t="s">
        <v>22</v>
      </c>
      <c r="E38" s="330"/>
      <c r="F38" s="41"/>
      <c r="G38" s="331"/>
      <c r="H38" s="332"/>
      <c r="I38" s="332"/>
      <c r="J38" s="33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3" t="str">
        <f ca="1">D25</f>
        <v>Answer</v>
      </c>
      <c r="E43" s="35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t="s">
        <v>22</v>
      </c>
      <c r="E44" s="330"/>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3" t="str">
        <f ca="1">D25</f>
        <v>Answer</v>
      </c>
      <c r="E49" s="35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1">
        <v>1</v>
      </c>
      <c r="E50" s="392"/>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1"/>
      <c r="E51" s="392"/>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5"/>
      <c r="E52" s="366"/>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5"/>
      <c r="E53" s="366"/>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3" t="str">
        <f ca="1">D25</f>
        <v>Answer</v>
      </c>
      <c r="E55" s="353"/>
      <c r="F55" s="15"/>
      <c r="G55" s="38" t="str">
        <f ca="1">G25</f>
        <v>Comments</v>
      </c>
      <c r="H55" s="352"/>
      <c r="I55" s="352"/>
      <c r="J55" s="35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9" t="s">
        <v>25</v>
      </c>
      <c r="E56" s="350"/>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3" t="str">
        <f ca="1">D25</f>
        <v>Answer</v>
      </c>
      <c r="E61" s="353"/>
      <c r="F61" s="15"/>
      <c r="G61" s="38" t="str">
        <f ca="1">G25</f>
        <v>Comments</v>
      </c>
      <c r="H61" s="352" t="str">
        <f>IF(Q69="(*)","Click here to enter smelter names","")</f>
        <v/>
      </c>
      <c r="I61" s="352"/>
      <c r="J61" s="35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t="s">
        <v>25</v>
      </c>
      <c r="E62" s="330"/>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0" t="str">
        <f ca="1">OFFSET(L!$C$1,MATCH("Declaration"&amp;ADDRESS(ROW(),COLUMN(),4),L!$A:$A,0)-1,SL,,)</f>
        <v>Answer the Following Questions at a Company Level</v>
      </c>
      <c r="C67" s="340"/>
      <c r="D67" s="340"/>
      <c r="E67" s="340"/>
      <c r="F67" s="340"/>
      <c r="G67" s="340"/>
      <c r="H67" s="340"/>
      <c r="I67" s="340"/>
      <c r="J67" s="34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1" t="str">
        <f ca="1">D25</f>
        <v>Answer</v>
      </c>
      <c r="E68" s="351"/>
      <c r="F68" s="47"/>
      <c r="G68" s="351" t="str">
        <f ca="1">G25</f>
        <v>Comments</v>
      </c>
      <c r="H68" s="351" t="e">
        <f>HLOOKUP(SL,LT,$O68,0)</f>
        <v>#NAME?</v>
      </c>
      <c r="I68" s="35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25</v>
      </c>
      <c r="E69" s="330"/>
      <c r="F69" s="51"/>
      <c r="G69" s="331"/>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3"/>
      <c r="H70" s="343"/>
      <c r="I70" s="343"/>
      <c r="J70" s="34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9" t="s">
        <v>25</v>
      </c>
      <c r="E71" s="330"/>
      <c r="F71" s="51"/>
      <c r="G71" s="345" t="s">
        <v>19212</v>
      </c>
      <c r="H71" s="346"/>
      <c r="I71" s="346"/>
      <c r="J71" s="347"/>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7"/>
      <c r="E73" s="337"/>
      <c r="F73" s="236"/>
      <c r="G73" s="348"/>
      <c r="H73" s="348"/>
      <c r="I73" s="348"/>
      <c r="J73" s="34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25</v>
      </c>
      <c r="E74" s="330"/>
      <c r="F74" s="9"/>
      <c r="G74" s="331" t="s">
        <v>19213</v>
      </c>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c r="E75" s="330"/>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25</v>
      </c>
      <c r="E77" s="330"/>
      <c r="F77" s="51"/>
      <c r="G77" s="331"/>
      <c r="H77" s="332"/>
      <c r="I77" s="332"/>
      <c r="J77" s="33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1" t="s">
        <v>34</v>
      </c>
      <c r="E79" s="342"/>
      <c r="F79" s="51"/>
      <c r="G79" s="331"/>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3"/>
      <c r="H80" s="343"/>
      <c r="I80" s="343"/>
      <c r="J80" s="34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9" t="s">
        <v>25</v>
      </c>
      <c r="E81" s="330"/>
      <c r="F81" s="51"/>
      <c r="G81" s="331"/>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4"/>
      <c r="H82" s="344"/>
      <c r="I82" s="344"/>
      <c r="J82" s="34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9" t="s">
        <v>25</v>
      </c>
      <c r="E83" s="330"/>
      <c r="F83" s="51"/>
      <c r="G83" s="331"/>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6" t="str">
        <f>IF(OR($D$8="",$I$3=""),"","Click here to check required fields completion")</f>
        <v/>
      </c>
      <c r="C84" s="336"/>
      <c r="D84" s="336"/>
      <c r="E84" s="336"/>
      <c r="F84" s="336"/>
      <c r="G84" s="336"/>
      <c r="H84" s="336"/>
      <c r="I84" s="336"/>
      <c r="J84" s="336"/>
      <c r="K84" s="30"/>
      <c r="L84" s="103"/>
      <c r="P84" s="3"/>
      <c r="Q84" s="3"/>
      <c r="R84" s="3"/>
      <c r="S84" s="3"/>
      <c r="T84" s="3"/>
      <c r="U84" s="3"/>
      <c r="V84" s="3"/>
      <c r="W84" s="3"/>
      <c r="X84" s="3"/>
      <c r="Y84" s="3">
        <v>86</v>
      </c>
      <c r="Z84" s="3"/>
      <c r="AA84" s="3"/>
      <c r="AB84" s="3"/>
      <c r="AC84" s="3"/>
      <c r="AD84" s="3"/>
      <c r="AE84" s="3"/>
      <c r="AF84" s="3"/>
      <c r="AG84" s="3"/>
      <c r="AH84" s="3"/>
    </row>
    <row r="85" spans="1:34" ht="15.75" thickBot="1">
      <c r="A85" s="334" t="str">
        <f ca="1">OFFSET(L!$C$1,MATCH("General"&amp;"Cpy",L!$A:$A,0)-1,SL,,)</f>
        <v>© 2024 Responsible Minerals Initiative. All rights reserved.</v>
      </c>
      <c r="B85" s="335"/>
      <c r="C85" s="335"/>
      <c r="D85" s="335"/>
      <c r="E85" s="335"/>
      <c r="F85" s="335"/>
      <c r="G85" s="335"/>
      <c r="H85" s="335"/>
      <c r="I85" s="335"/>
      <c r="J85" s="33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1" priority="27">
      <formula>IF($D$28="No",TRUE)</formula>
    </cfRule>
  </conditionalFormatting>
  <conditionalFormatting sqref="D29 D41 D47 D53 D59 D65">
    <cfRule type="expression" dxfId="80" priority="26">
      <formula>IF($D$29="No",TRUE)</formula>
    </cfRule>
  </conditionalFormatting>
  <conditionalFormatting sqref="D34">
    <cfRule type="expression" dxfId="79" priority="18">
      <formula>IF($D$28="No",TRUE)</formula>
    </cfRule>
  </conditionalFormatting>
  <conditionalFormatting sqref="D35">
    <cfRule type="expression" dxfId="78" priority="17">
      <formula>IF($D$29="No",TRUE)</formula>
    </cfRule>
  </conditionalFormatting>
  <conditionalFormatting sqref="D40 D46 D52 D58 D64">
    <cfRule type="expression" dxfId="77" priority="156" stopIfTrue="1">
      <formula>IF(AND(OR($D$28="Yes",$D$28=""),D40=""),1,0)</formula>
    </cfRule>
  </conditionalFormatting>
  <conditionalFormatting sqref="D26:E26">
    <cfRule type="expression" dxfId="76" priority="131" stopIfTrue="1">
      <formula>IF($D$26="",TRUE)</formula>
    </cfRule>
  </conditionalFormatting>
  <conditionalFormatting sqref="D27:E27">
    <cfRule type="expression" dxfId="75" priority="138" stopIfTrue="1">
      <formula>IF($D$27="",TRUE)</formula>
    </cfRule>
  </conditionalFormatting>
  <conditionalFormatting sqref="D32:E32">
    <cfRule type="expression" dxfId="74" priority="16" stopIfTrue="1">
      <formula>IF(AND(OR($D$26="Yes",$D$26=""),$D$32=""),1,0)</formula>
    </cfRule>
    <cfRule type="expression" dxfId="73" priority="20" stopIfTrue="1">
      <formula>IF($P$26="",TRUE)</formula>
    </cfRule>
  </conditionalFormatting>
  <conditionalFormatting sqref="D33:E33">
    <cfRule type="expression" dxfId="72" priority="19" stopIfTrue="1">
      <formula>IF(AND(OR($D$27="Yes",$D$27=""),$D$33=""),1,0)</formula>
    </cfRule>
    <cfRule type="expression" dxfId="71" priority="21" stopIfTrue="1">
      <formula>IF($P$27="",TRUE)</formula>
    </cfRule>
  </conditionalFormatting>
  <conditionalFormatting sqref="D38:E38 D44:E44 D50:E50 D56:E56 D62:E62">
    <cfRule type="expression" dxfId="70" priority="47" stopIfTrue="1">
      <formula>IF(AND(OR($D$26="No",$D$26="Unknown",$D$26="Not applicable for this declaration",$D$32="No",$D$32="Unknown"),D38=""),1,0)</formula>
    </cfRule>
    <cfRule type="expression" dxfId="69" priority="48" stopIfTrue="1">
      <formula>IF(AND(OR($D$26="Yes",$D$26=""),D38=""),1,0)</formula>
    </cfRule>
  </conditionalFormatting>
  <conditionalFormatting sqref="D39:E39 D45:E45 D51:E51 D57:E57 D63:E63">
    <cfRule type="expression" dxfId="68" priority="154" stopIfTrue="1">
      <formula>IF(AND(OR($D$27="No",$D$27="Unknown",$D$27="Not applicable for this declaration",$D$33="No",$D$33="Unknown"),D39=""),1,0)</formula>
    </cfRule>
    <cfRule type="expression" dxfId="67" priority="155" stopIfTrue="1">
      <formula>IF(AND(OR($D$27="Yes",$D$27=""),D39=""),1,0)</formula>
    </cfRule>
  </conditionalFormatting>
  <conditionalFormatting sqref="D40:E40 D46:E46 D52:E52 D58:E58 D64:E64">
    <cfRule type="expression" dxfId="66" priority="43" stopIfTrue="1">
      <formula>$P$28=""</formula>
    </cfRule>
  </conditionalFormatting>
  <conditionalFormatting sqref="D41:E41 D47:E47 D53:E53 D59:E59 D65:E65">
    <cfRule type="expression" dxfId="65" priority="158" stopIfTrue="1">
      <formula>$P$29=""</formula>
    </cfRule>
    <cfRule type="expression" dxfId="64" priority="159" stopIfTrue="1">
      <formula>IF(AND(OR($D$29="Yes",$D$29=""),D41=""),1,0)</formula>
    </cfRule>
  </conditionalFormatting>
  <conditionalFormatting sqref="D69:E69 D71:E71 D77:E77 D79:E79 D81:E81 D83:E83">
    <cfRule type="expression" dxfId="63" priority="10" stopIfTrue="1">
      <formula>AND(OR($D$26="No",$D$26="Unknown",$D$26="Not applicable for this declaration"),OR($D$27="No",$D$27="Unknown",$D$27="Not applicable for this declaration"))</formula>
    </cfRule>
    <cfRule type="expression" dxfId="62" priority="11" stopIfTrue="1">
      <formula>IF(D69="",TRUE)</formula>
    </cfRule>
  </conditionalFormatting>
  <conditionalFormatting sqref="D74:E74">
    <cfRule type="expression" dxfId="61" priority="9" stopIfTrue="1">
      <formula>IF(AND(OR($D$26="No",$D$26="Unknown",$D$26="Not applicable for this declaration",$D$32="No",$D$32="Unknown"),D74=""),1,0)</formula>
    </cfRule>
    <cfRule type="expression" dxfId="60" priority="13" stopIfTrue="1">
      <formula>IF(AND(OR($D$26="Yes",$D$26=""),D74=""),1,0)</formula>
    </cfRule>
  </conditionalFormatting>
  <conditionalFormatting sqref="D75:E75">
    <cfRule type="expression" dxfId="59" priority="15" stopIfTrue="1">
      <formula>IF(AND(OR($D$27="Yes",$D$27=""),D75=""),1,0)</formula>
    </cfRule>
    <cfRule type="expression" dxfId="58" priority="8" stopIfTrue="1">
      <formula>IF(AND(OR($D$27="No",$D$27="Unknown",$D$27="Not applicable for this declaration",$D$33="No",$D$33="Unknown"),D75=""),1,0)</formula>
    </cfRule>
  </conditionalFormatting>
  <conditionalFormatting sqref="D9:G9">
    <cfRule type="expression" dxfId="57" priority="146" stopIfTrue="1">
      <formula>IF($D$9="",TRUE)</formula>
    </cfRule>
  </conditionalFormatting>
  <conditionalFormatting sqref="D10:J10">
    <cfRule type="expression" dxfId="56" priority="50" stopIfTrue="1">
      <formula>IF($D$9=$Q$9,TRUE)</formula>
    </cfRule>
    <cfRule type="expression" dxfId="55" priority="160" stopIfTrue="1">
      <formula>IF(AND($D$10="",$D$9=$R$9),TRUE)</formula>
    </cfRule>
  </conditionalFormatting>
  <conditionalFormatting sqref="G71:J71">
    <cfRule type="expression" dxfId="54" priority="23">
      <formula>IF(AND($D$71="Yes",$G$71=""),TRUE)</formula>
    </cfRule>
  </conditionalFormatting>
  <conditionalFormatting sqref="G79:J79">
    <cfRule type="expression" dxfId="53" priority="41" stopIfTrue="1">
      <formula>IF(AND($D$79="Yes, using other format (describe)",$G$79=""),TRUE)</formula>
    </cfRule>
  </conditionalFormatting>
  <conditionalFormatting sqref="G81:J81">
    <cfRule type="expression" dxfId="52" priority="22">
      <formula>IF(AND($D$81="Yes, using other format (describe)",$G$81=""),TRUE)</formula>
    </cfRule>
  </conditionalFormatting>
  <conditionalFormatting sqref="D8:J8">
    <cfRule type="expression" dxfId="51" priority="7" stopIfTrue="1">
      <formula>IF($D$8="",TRUE)</formula>
    </cfRule>
  </conditionalFormatting>
  <conditionalFormatting sqref="D15:J15">
    <cfRule type="expression" dxfId="50" priority="4" stopIfTrue="1">
      <formula>IF($D$15="",TRUE)</formula>
    </cfRule>
  </conditionalFormatting>
  <conditionalFormatting sqref="D16:J16">
    <cfRule type="expression" dxfId="49" priority="5" stopIfTrue="1">
      <formula>IF($D$16="",TRUE)</formula>
    </cfRule>
  </conditionalFormatting>
  <conditionalFormatting sqref="D17:J17">
    <cfRule type="expression" dxfId="48" priority="6" stopIfTrue="1">
      <formula>IF($D$17="",TRUE)</formula>
    </cfRule>
  </conditionalFormatting>
  <conditionalFormatting sqref="D20:J20">
    <cfRule type="expression" dxfId="47" priority="3" stopIfTrue="1">
      <formula>IF($D$20="",TRUE)</formula>
    </cfRule>
  </conditionalFormatting>
  <conditionalFormatting sqref="D18:J18">
    <cfRule type="expression" dxfId="46" priority="2" stopIfTrue="1">
      <formula>IF($D$15="",TRUE)</formula>
    </cfRule>
  </conditionalFormatting>
  <conditionalFormatting sqref="D22:E22">
    <cfRule type="expression" dxfId="45" priority="1" stopIfTrue="1">
      <formula>IF($D$22="",TRUE)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0"/>
      <c r="B5" s="150" t="s">
        <v>43</v>
      </c>
      <c r="C5" s="153" t="s">
        <v>12543</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t="s">
        <v>19202</v>
      </c>
      <c r="L5" s="151" t="s">
        <v>19203</v>
      </c>
      <c r="M5" s="151"/>
      <c r="N5" s="151"/>
      <c r="O5" s="151"/>
      <c r="P5" s="211" t="s">
        <v>22</v>
      </c>
      <c r="Q5" s="152"/>
      <c r="R5" s="150" t="str">
        <f ca="1">IF(ISERROR($V5),"",OFFSET('Smelter Look-up'!$C$4,$V5-4,0)&amp;"")</f>
        <v>Niihama Nickel Refinery, Sumitomo Metal Mining</v>
      </c>
      <c r="S5" s="156" t="str">
        <f t="shared" ref="S5:S63" ca="1" si="0">IF(B5="","",IF(ISERROR(MATCH($E5,CL,0)),"Unknown",INDIRECT("'C'!$A$"&amp;MATCH($E5,CL,0)+1)))</f>
        <v>JP</v>
      </c>
      <c r="T5" s="156" t="str">
        <f ca="1">IF(B5="","",IF(ISERROR(MATCH($J5,SorP!$B$1:$B$6226,0)),"",INDIRECT("'SorP'!$A$"&amp;MATCH($S5&amp;$J5,SorP!C:C,0))))</f>
        <v>JP-38</v>
      </c>
      <c r="U5" s="169"/>
      <c r="V5" s="170">
        <f>IF(C5="",NA(),MATCH($B5&amp;$C5,'Smelter Look-up'!$J:$J,0))</f>
        <v>108</v>
      </c>
      <c r="X5" s="171">
        <f t="shared" ref="X5:X62" ca="1" si="1">IF(AND(C5="Smelter not listed",OR(LEN(D5)=0,LEN(E5)=0)),1,0)</f>
        <v>0</v>
      </c>
      <c r="AB5" s="171" t="str">
        <f t="shared" ref="AB5:AB62" si="2">B5&amp;C5</f>
        <v>CobaltNiihama Nickel Refinery, Sumitomo Metal Mining</v>
      </c>
    </row>
    <row r="6" spans="1:34" s="171" customFormat="1" ht="25.5">
      <c r="A6" s="150"/>
      <c r="B6" s="150" t="s">
        <v>43</v>
      </c>
      <c r="C6" s="153" t="s">
        <v>270</v>
      </c>
      <c r="D6" s="150"/>
      <c r="E6" s="150" t="str">
        <f ca="1">IF(ISERROR($V6),"",OFFSET('Smelter Look-up'!$D$4,$V6-4,0)&amp;"")</f>
        <v>CHINA</v>
      </c>
      <c r="F6" s="150" t="str">
        <f ca="1">IF(ISERROR($V6),"",OFFSET('Smelter Look-up'!$E$4,$V6-4,0))</f>
        <v>CID003255</v>
      </c>
      <c r="G6" s="150" t="str">
        <f ca="1">IF(C6=$X$4,"Enter smelter details",IF(ISERROR($V6),"",OFFSET('Smelter Look-up'!$F$4,$V6-4,0)))</f>
        <v>RMI</v>
      </c>
      <c r="H6" s="208">
        <f ca="1">IF(ISERROR($V6),"",OFFSET('Smelter Look-up'!$G$4,$V6-4,0))</f>
        <v>0</v>
      </c>
      <c r="I6" s="209" t="str">
        <f ca="1">IF(ISERROR($V6),"",OFFSET('Smelter Look-up'!$H$4,$V6-4,0))</f>
        <v>Quzhou</v>
      </c>
      <c r="J6" s="209" t="str">
        <f ca="1">IF(ISERROR($V6),"",OFFSET('Smelter Look-up'!$I$4,$V6-4,0))</f>
        <v>Zhejiang Sheng</v>
      </c>
      <c r="K6" s="151"/>
      <c r="L6" s="151"/>
      <c r="M6" s="151"/>
      <c r="N6" s="151"/>
      <c r="O6" s="151"/>
      <c r="P6" s="211"/>
      <c r="Q6" s="152"/>
      <c r="R6" s="150" t="str">
        <f ca="1">IF(ISERROR($V6),"",OFFSET('Smelter Look-up'!$C$4,$V6-4,0)&amp;"")</f>
        <v>Quzhou Huayou Cobalt New Material Co., Ltd.</v>
      </c>
      <c r="S6" s="156" t="str">
        <f t="shared" ca="1" si="0"/>
        <v>CN</v>
      </c>
      <c r="T6" s="156" t="str">
        <f ca="1">IF(B6="","",IF(ISERROR(MATCH($J6,SorP!$B$1:$B$6226,0)),"",INDIRECT("'SorP'!$A$"&amp;MATCH($S6&amp;$J6,SorP!C:C,0))))</f>
        <v>CN-ZJ</v>
      </c>
      <c r="U6" s="169"/>
      <c r="V6" s="170">
        <f>IF(C6="",NA(),MATCH($B6&amp;$C6,'Smelter Look-up'!$J:$J,0))</f>
        <v>118</v>
      </c>
      <c r="X6" s="171">
        <f t="shared" ca="1" si="1"/>
        <v>0</v>
      </c>
      <c r="AB6" s="171" t="str">
        <f t="shared" si="2"/>
        <v>CobaltQuzhou Huayou Cobalt New Material Co., Ltd.</v>
      </c>
    </row>
    <row r="7" spans="1:34" s="171" customFormat="1" ht="25.5">
      <c r="A7" s="150"/>
      <c r="B7" s="150" t="s">
        <v>43</v>
      </c>
      <c r="C7" s="153" t="s">
        <v>121</v>
      </c>
      <c r="D7" s="150"/>
      <c r="E7" s="150" t="str">
        <f ca="1">IF(ISERROR($V7),"",OFFSET('Smelter Look-up'!$D$4,$V7-4,0)&amp;"")</f>
        <v>NORWAY</v>
      </c>
      <c r="F7" s="150" t="str">
        <f ca="1">IF(ISERROR($V7),"",OFFSET('Smelter Look-up'!$E$4,$V7-4,0))</f>
        <v>CID003403</v>
      </c>
      <c r="G7" s="150" t="str">
        <f ca="1">IF(C7=$X$4,"Enter smelter details",IF(ISERROR($V7),"",OFFSET('Smelter Look-up'!$F$4,$V7-4,0)))</f>
        <v>RMI</v>
      </c>
      <c r="H7" s="208">
        <f ca="1">IF(ISERROR($V7),"",OFFSET('Smelter Look-up'!$G$4,$V7-4,0))</f>
        <v>0</v>
      </c>
      <c r="I7" s="209" t="str">
        <f ca="1">IF(ISERROR($V7),"",OFFSET('Smelter Look-up'!$H$4,$V7-4,0))</f>
        <v>Kristiansand</v>
      </c>
      <c r="J7" s="209" t="str">
        <f ca="1">IF(ISERROR($V7),"",OFFSET('Smelter Look-up'!$I$4,$V7-4,0))</f>
        <v>Agder</v>
      </c>
      <c r="K7" s="151" t="s">
        <v>19204</v>
      </c>
      <c r="L7" s="151" t="s">
        <v>19205</v>
      </c>
      <c r="M7" s="151"/>
      <c r="N7" s="151"/>
      <c r="O7" s="151"/>
      <c r="P7" s="211"/>
      <c r="Q7" s="152"/>
      <c r="R7" s="150" t="str">
        <f ca="1">IF(ISERROR($V7),"",OFFSET('Smelter Look-up'!$C$4,$V7-4,0)&amp;"")</f>
        <v>Glencore Nikkelverk Refinery</v>
      </c>
      <c r="S7" s="156" t="str">
        <f t="shared" ca="1" si="0"/>
        <v>NO</v>
      </c>
      <c r="T7" s="156" t="str">
        <f ca="1">IF(B7="","",IF(ISERROR(MATCH($J7,SorP!$B$1:$B$6226,0)),"",INDIRECT("'SorP'!$A$"&amp;MATCH($S7&amp;$J7,SorP!C:C,0))))</f>
        <v>NO-42</v>
      </c>
      <c r="U7" s="169"/>
      <c r="V7" s="170">
        <f>IF(C7="",NA(),MATCH($B7&amp;$C7,'Smelter Look-up'!$J:$J,0))</f>
        <v>31</v>
      </c>
      <c r="X7" s="171">
        <f t="shared" ca="1" si="1"/>
        <v>0</v>
      </c>
      <c r="AB7" s="171" t="str">
        <f t="shared" si="2"/>
        <v>CobaltGlencore Nikkelverk Refinery</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5">
      <formula>$A$5:$Q1995&lt;&gt;""</formula>
    </cfRule>
  </conditionalFormatting>
  <conditionalFormatting sqref="B5:B2500">
    <cfRule type="expression" dxfId="44" priority="3" stopIfTrue="1">
      <formula>IF(B5="",TRUE)</formula>
    </cfRule>
  </conditionalFormatting>
  <conditionalFormatting sqref="C5:C2500">
    <cfRule type="expression" dxfId="43" priority="10" stopIfTrue="1">
      <formula>IF(AND(B5&lt;&gt;"",C5=""),TRUE)</formula>
    </cfRule>
  </conditionalFormatting>
  <conditionalFormatting sqref="D5:D2500">
    <cfRule type="expression" dxfId="42" priority="12" stopIfTrue="1">
      <formula>IF(AND(D5="",$C5=$X$4),TRUE)</formula>
    </cfRule>
    <cfRule type="expression" dxfId="41" priority="13" stopIfTrue="1">
      <formula>IF(FIND("!",D5),TRUE)</formula>
    </cfRule>
  </conditionalFormatting>
  <conditionalFormatting sqref="E5:E2500">
    <cfRule type="expression" dxfId="40" priority="5" stopIfTrue="1">
      <formula>IF(FIND("!",E5),TRUE)</formula>
    </cfRule>
    <cfRule type="expression" dxfId="39" priority="6" stopIfTrue="1">
      <formula>IF(AND(E5="",$C5=$X$4),TRUE)</formula>
    </cfRule>
  </conditionalFormatting>
  <conditionalFormatting sqref="F5:F2500">
    <cfRule type="expression" dxfId="38" priority="7" stopIfTrue="1">
      <formula>IF(AND(LEN($A5)&gt;0,$A5&lt;&gt;$F5),TRUE,FALSE)</formula>
    </cfRule>
  </conditionalFormatting>
  <conditionalFormatting sqref="G5:G2500">
    <cfRule type="expression" dxfId="37" priority="8" stopIfTrue="1">
      <formula>IF(FIND("Enter smelter details",G5),TRUE)</formula>
    </cfRule>
  </conditionalFormatting>
  <conditionalFormatting sqref="A5:A7">
    <cfRule type="expression" dxfId="36"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1"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4"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9"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2"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E13" sqref="E13"/>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SK Hynix system ic.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Lexie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skhysi.8302189@sk.com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86 510 8192 5330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Lexie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skhysi.8302189@sk.com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86 510 8192 5330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https://www.skhynixsystemic.cn/company/human-rightslabor</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16" t="s">
        <v>19214</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116"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purl.org/dc/elements/1.1/"/>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1b346dad-8a15-4ce7-a19a-07d981b0c5e2"/>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Win 10 CN old</cp:lastModifiedBy>
  <cp:revision/>
  <dcterms:created xsi:type="dcterms:W3CDTF">2010-06-21T21:00:23Z</dcterms:created>
  <dcterms:modified xsi:type="dcterms:W3CDTF">2024-05-21T06:03:19Z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